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инфо" sheetId="1" r:id="rId4"/>
    <sheet name="Senior Women 40-49" sheetId="2" r:id="rId5"/>
    <sheet name="Senior Women 30-39" sheetId="3" r:id="rId6"/>
    <sheet name="Senior Women 18-29" sheetId="4" r:id="rId7"/>
    <sheet name="Senior Men " sheetId="5" r:id="rId8"/>
    <sheet name="Junior 15-17" sheetId="6" r:id="rId9"/>
    <sheet name="Novice 10-14" sheetId="7" r:id="rId10"/>
    <sheet name="Pre-Novice 5-9 " sheetId="8" r:id="rId11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<sst xmlns="http://schemas.openxmlformats.org/spreadsheetml/2006/main" uniqueCount="316">
  <si>
    <t>Dubai Pole Cup 02.2022</t>
  </si>
  <si>
    <t>world aerial Gymnastics Championship 2022 (Dubai, 02.2022)</t>
  </si>
  <si>
    <t>Республиканский Турнир, г. Алматы, 23.04.2022</t>
  </si>
  <si>
    <t>ЧРК, г. Нур-Султан, 30.04-01.05.2022</t>
  </si>
  <si>
    <t xml:space="preserve">Poligon Global, он-лайн, 27-31.07.2022 </t>
  </si>
  <si>
    <t>Cанкт-Петербург "Полигон" 07.2022</t>
  </si>
  <si>
    <t>КРК, г. Павлодар  05.08-07.08.2022</t>
  </si>
  <si>
    <t>Республиканский Турнир, г. Алматы, 01-02.10.2022</t>
  </si>
  <si>
    <t>Polygon Siberia 2022, Новосибирск, Россия, 22-23.10.2022</t>
  </si>
  <si>
    <t>World Championship, Лозанна, Швейцария 27-30.10.2022</t>
  </si>
  <si>
    <t>AURORA EURASIA 2022 1-6 декабря онлайн турнир</t>
  </si>
  <si>
    <t>Республиканский Турнир, г. Караганда, 09-11.12.2022</t>
  </si>
  <si>
    <t>Фото</t>
  </si>
  <si>
    <t>ФИО</t>
  </si>
  <si>
    <t>Дата Рождения</t>
  </si>
  <si>
    <t>Город</t>
  </si>
  <si>
    <t>Студия</t>
  </si>
  <si>
    <t>Рейтинг чемпионата</t>
  </si>
  <si>
    <t>Категория</t>
  </si>
  <si>
    <t>Место</t>
  </si>
  <si>
    <t>Итого</t>
  </si>
  <si>
    <t xml:space="preserve">Шадрина Мария </t>
  </si>
  <si>
    <t>Астана</t>
  </si>
  <si>
    <t>DA Istina</t>
  </si>
  <si>
    <t>Легенда</t>
  </si>
  <si>
    <t>ЧМ</t>
  </si>
  <si>
    <t>5 баллов</t>
  </si>
  <si>
    <t>Элит</t>
  </si>
  <si>
    <t xml:space="preserve">1 место </t>
  </si>
  <si>
    <t>Европа/ Континентальные/ Евросоюз (кроме Украины)  , Азия (Корея/Китай)</t>
  </si>
  <si>
    <t>4 балла</t>
  </si>
  <si>
    <t>Профи</t>
  </si>
  <si>
    <t>3 балла</t>
  </si>
  <si>
    <t>2 место</t>
  </si>
  <si>
    <t xml:space="preserve">СНГ </t>
  </si>
  <si>
    <t>Семи-про</t>
  </si>
  <si>
    <t>2 балла</t>
  </si>
  <si>
    <t>3 место</t>
  </si>
  <si>
    <t>ЧРК, Кубок РК</t>
  </si>
  <si>
    <t xml:space="preserve">Аматор </t>
  </si>
  <si>
    <t>1 балл</t>
  </si>
  <si>
    <t>Турнир РК</t>
  </si>
  <si>
    <t>последующие</t>
  </si>
  <si>
    <t>Камиржанова Жанна</t>
  </si>
  <si>
    <t xml:space="preserve">Павлодар </t>
  </si>
  <si>
    <t>Triada</t>
  </si>
  <si>
    <t>Васякина Анастасия</t>
  </si>
  <si>
    <t>Караганда</t>
  </si>
  <si>
    <t>Эдем</t>
  </si>
  <si>
    <t>Макарова Яна</t>
  </si>
  <si>
    <t>Алматы</t>
  </si>
  <si>
    <t xml:space="preserve">Tiny Birdy </t>
  </si>
  <si>
    <t>Тлеужанова Камилла</t>
  </si>
  <si>
    <t>Kamila Kim</t>
  </si>
  <si>
    <t>Кононович Елена</t>
  </si>
  <si>
    <t>Карижская-Флюк Анжелика</t>
  </si>
  <si>
    <t>Антоник Юлия</t>
  </si>
  <si>
    <t>Семёнова Карина</t>
  </si>
  <si>
    <t>Павлодар</t>
  </si>
  <si>
    <t>Podium</t>
  </si>
  <si>
    <t>Вялкина Валерия</t>
  </si>
  <si>
    <t>Шуратова Дана</t>
  </si>
  <si>
    <t>Шут Полина</t>
  </si>
  <si>
    <t>Климова Анастасия</t>
  </si>
  <si>
    <t>Body Flight</t>
  </si>
  <si>
    <t xml:space="preserve">Клевакова Альбина </t>
  </si>
  <si>
    <t>Конаев</t>
  </si>
  <si>
    <t>Galaxy</t>
  </si>
  <si>
    <t xml:space="preserve">Бондарева Елена </t>
  </si>
  <si>
    <t>Сторожилова Марина</t>
  </si>
  <si>
    <t>Симчук Янина</t>
  </si>
  <si>
    <t>Карибаева Луиза</t>
  </si>
  <si>
    <t>Лысова Ксения</t>
  </si>
  <si>
    <t>Донская Юлиана</t>
  </si>
  <si>
    <t>Лесная Инесса</t>
  </si>
  <si>
    <t>Чипчеева Инна</t>
  </si>
  <si>
    <t>Кирсанова Мадина</t>
  </si>
  <si>
    <t xml:space="preserve">Фарафанова Даяна </t>
  </si>
  <si>
    <t>Соха Александра</t>
  </si>
  <si>
    <t>Дата рождения</t>
  </si>
  <si>
    <t>Смирнов Богдан</t>
  </si>
  <si>
    <t>4-5 место</t>
  </si>
  <si>
    <t>5-10 место</t>
  </si>
  <si>
    <t>Аракелова Ева</t>
  </si>
  <si>
    <t>Носова Арина</t>
  </si>
  <si>
    <t>Щербакова Лидия</t>
  </si>
  <si>
    <t>Турсунханова Альдина</t>
  </si>
  <si>
    <t>Тимофеева Анастасия</t>
  </si>
  <si>
    <t>Харченко Анастасия</t>
  </si>
  <si>
    <t>Полумискова Анастасия</t>
  </si>
  <si>
    <t>Жукова Мария</t>
  </si>
  <si>
    <t xml:space="preserve">Караганда </t>
  </si>
  <si>
    <t xml:space="preserve">Air Sport </t>
  </si>
  <si>
    <t>Акимова Айзере</t>
  </si>
  <si>
    <t xml:space="preserve">Lady air </t>
  </si>
  <si>
    <t>Машковская Радмила</t>
  </si>
  <si>
    <t>Фирсова Татьяна</t>
  </si>
  <si>
    <t xml:space="preserve">Жексен Аянат </t>
  </si>
  <si>
    <t xml:space="preserve">Тен Екатерина </t>
  </si>
  <si>
    <t>Журавлёва Алёна</t>
  </si>
  <si>
    <t>Кабдыкаримова Елнур</t>
  </si>
  <si>
    <t>Сергазы Нурай</t>
  </si>
  <si>
    <t>Tiny Birdy</t>
  </si>
  <si>
    <t>Джиембекова Жанель</t>
  </si>
  <si>
    <t>Савчина Виктория</t>
  </si>
  <si>
    <t xml:space="preserve">Body Flight </t>
  </si>
  <si>
    <t xml:space="preserve">Литвинова Милана </t>
  </si>
  <si>
    <t>Алм.область</t>
  </si>
  <si>
    <t>Kristal</t>
  </si>
  <si>
    <t xml:space="preserve">Кутиченко Анна </t>
  </si>
  <si>
    <t xml:space="preserve">Дубовицкая Дарья </t>
  </si>
  <si>
    <t>Айдарова Томирис</t>
  </si>
  <si>
    <t>Карпенко Таисия</t>
  </si>
  <si>
    <t>Сулейменова Адина</t>
  </si>
  <si>
    <t>Акимова Арина</t>
  </si>
  <si>
    <t>Air Sport</t>
  </si>
  <si>
    <t>Тищенко Валерия</t>
  </si>
  <si>
    <t xml:space="preserve">Темиртау </t>
  </si>
  <si>
    <t>Pandora</t>
  </si>
  <si>
    <t xml:space="preserve">Зятькова Антонина </t>
  </si>
  <si>
    <t xml:space="preserve">Бондарева Алёна </t>
  </si>
  <si>
    <t>Синицына Мария</t>
  </si>
  <si>
    <t>Шалакина Кира</t>
  </si>
  <si>
    <t>Kocherin pole school</t>
  </si>
  <si>
    <t>Турихан Камилла</t>
  </si>
  <si>
    <t>Заря Валерия</t>
  </si>
  <si>
    <t>Капчагай</t>
  </si>
  <si>
    <t>Пошвина Ада</t>
  </si>
  <si>
    <t>Баянова Алина</t>
  </si>
  <si>
    <t>Баденкова Вероника</t>
  </si>
  <si>
    <t>Щередина Елена</t>
  </si>
  <si>
    <t>Жексен Аянат</t>
  </si>
  <si>
    <t>Кузьменко Мария</t>
  </si>
  <si>
    <t>Мусабаева Венера</t>
  </si>
  <si>
    <t xml:space="preserve">Есентимирова Томирис </t>
  </si>
  <si>
    <t>Коваленко Елизавета</t>
  </si>
  <si>
    <t>Тоскина Таисия</t>
  </si>
  <si>
    <t>Буслович Анжелика</t>
  </si>
  <si>
    <t>Кобзева Милана</t>
  </si>
  <si>
    <t>Усть-Каменогорск</t>
  </si>
  <si>
    <t>L.A.Studio</t>
  </si>
  <si>
    <t>Ким Алина</t>
  </si>
  <si>
    <t>Лим Аделия</t>
  </si>
  <si>
    <t>Юлусова Адель</t>
  </si>
  <si>
    <t>Пеннер Полина</t>
  </si>
  <si>
    <t>Ушакова Едизавета</t>
  </si>
  <si>
    <t>Баймухамедова Азалия</t>
  </si>
  <si>
    <t>Iskra</t>
  </si>
  <si>
    <t>Вырупаева Доминика</t>
  </si>
  <si>
    <t>Air sport</t>
  </si>
  <si>
    <t xml:space="preserve">Меркушанова Регина </t>
  </si>
  <si>
    <t>Гузей Авелина</t>
  </si>
  <si>
    <t>Step Up</t>
  </si>
  <si>
    <t>Чухлебова Васелина</t>
  </si>
  <si>
    <t>Кравчук Майя</t>
  </si>
  <si>
    <t>Galaktika</t>
  </si>
  <si>
    <t>Захарова Алёна</t>
  </si>
  <si>
    <t>Бережинская Полина</t>
  </si>
  <si>
    <t>Вайгант София</t>
  </si>
  <si>
    <t>Левицкая Арина</t>
  </si>
  <si>
    <t xml:space="preserve">Бережинская Алина </t>
  </si>
  <si>
    <t>Тажетдинова Зарина</t>
  </si>
  <si>
    <t>Свобода Анастасия</t>
  </si>
  <si>
    <t>Темиртау</t>
  </si>
  <si>
    <t>Lady Pailon</t>
  </si>
  <si>
    <t>Фрай Лиана</t>
  </si>
  <si>
    <t xml:space="preserve">Башлыкова Милана </t>
  </si>
  <si>
    <t>Егикян Милана</t>
  </si>
  <si>
    <t>Худайбергенова Азия</t>
  </si>
  <si>
    <t>Демидова Ева</t>
  </si>
  <si>
    <t>Солодуха Полина</t>
  </si>
  <si>
    <t>ISKRA</t>
  </si>
  <si>
    <t xml:space="preserve">Пуссырханова Камила </t>
  </si>
  <si>
    <t>Иванова Анна</t>
  </si>
  <si>
    <t>Долганюк Полина</t>
  </si>
  <si>
    <t>Летина Ульяна</t>
  </si>
  <si>
    <t xml:space="preserve">Кочергина Елизавета </t>
  </si>
  <si>
    <t>Терехова Милана</t>
  </si>
  <si>
    <t>Булгакова Эвелина</t>
  </si>
  <si>
    <t>Кривущенко Диана</t>
  </si>
  <si>
    <t>Смирнова Кира</t>
  </si>
  <si>
    <t>Махамбетова Руслана</t>
  </si>
  <si>
    <t>Осипова Елизавета</t>
  </si>
  <si>
    <t>Пасут Александра</t>
  </si>
  <si>
    <t>Байжуман Карина</t>
  </si>
  <si>
    <t xml:space="preserve">Кривенко Полина </t>
  </si>
  <si>
    <t>Сарнацкая Варвара</t>
  </si>
  <si>
    <t>Life Style</t>
  </si>
  <si>
    <t>Коваленко Ксения</t>
  </si>
  <si>
    <t>Осипенко Злата</t>
  </si>
  <si>
    <t>Аскар Томирис</t>
  </si>
  <si>
    <t xml:space="preserve">Данько Кристина </t>
  </si>
  <si>
    <t>Жолобова Надежда</t>
  </si>
  <si>
    <t>Головина Варвара</t>
  </si>
  <si>
    <t xml:space="preserve">Жирнова Софья </t>
  </si>
  <si>
    <t xml:space="preserve">Уланова Карина </t>
  </si>
  <si>
    <t xml:space="preserve">Зеленая Ксения </t>
  </si>
  <si>
    <t>Армашёва Василина</t>
  </si>
  <si>
    <t>Алдабергенова Амина</t>
  </si>
  <si>
    <t xml:space="preserve">Горбань Дарья </t>
  </si>
  <si>
    <t>Приходько Наталья</t>
  </si>
  <si>
    <t xml:space="preserve">Геллерт Дарья </t>
  </si>
  <si>
    <t xml:space="preserve">Маслова Алиса </t>
  </si>
  <si>
    <t>Гибаева Ясмин</t>
  </si>
  <si>
    <t>Морозова Елизавета</t>
  </si>
  <si>
    <t xml:space="preserve">Кононенко София </t>
  </si>
  <si>
    <t xml:space="preserve">Деревянко Кира </t>
  </si>
  <si>
    <t xml:space="preserve">Суворова Виктория </t>
  </si>
  <si>
    <t xml:space="preserve">Беспостмесных Анастасия </t>
  </si>
  <si>
    <t>Vertical Studio</t>
  </si>
  <si>
    <t xml:space="preserve">Игнатенко Анна </t>
  </si>
  <si>
    <t xml:space="preserve">Тыныштык Линара </t>
  </si>
  <si>
    <t>Ефимова Кира</t>
  </si>
  <si>
    <t>Берник Мелания</t>
  </si>
  <si>
    <t>Кудрявцева Марьяна</t>
  </si>
  <si>
    <t>Курята Нина</t>
  </si>
  <si>
    <t xml:space="preserve">Тихомирова Евангелина </t>
  </si>
  <si>
    <t xml:space="preserve">Саятқызы Иннабат </t>
  </si>
  <si>
    <t>Комашко Дарья</t>
  </si>
  <si>
    <t xml:space="preserve">Ли Екатерина </t>
  </si>
  <si>
    <t xml:space="preserve">Жулина Виктория </t>
  </si>
  <si>
    <t>Кенес Амина</t>
  </si>
  <si>
    <t>Антонова Елизовета</t>
  </si>
  <si>
    <t>Саламова Арина</t>
  </si>
  <si>
    <t xml:space="preserve">Багаева Милена </t>
  </si>
  <si>
    <t>Мороховец Альбина</t>
  </si>
  <si>
    <t>Рошан Вера</t>
  </si>
  <si>
    <t>Баймагамбетова Жанель</t>
  </si>
  <si>
    <t>Цуканова Алиса</t>
  </si>
  <si>
    <t>Олейник Татьяна</t>
  </si>
  <si>
    <t>Неизвестных Алиса</t>
  </si>
  <si>
    <t>Темиратау</t>
  </si>
  <si>
    <t xml:space="preserve">Петрова Виктория </t>
  </si>
  <si>
    <t>Татаренко Милана</t>
  </si>
  <si>
    <t>Роговикова Яна</t>
  </si>
  <si>
    <t>Эскиджян Арминэ</t>
  </si>
  <si>
    <t>Марцинковская Яна</t>
  </si>
  <si>
    <t>Калиниченко Валерия</t>
  </si>
  <si>
    <t>Шелбогашева Виктория</t>
  </si>
  <si>
    <t>Муратова Рада</t>
  </si>
  <si>
    <t>Тихонова Дарья</t>
  </si>
  <si>
    <t>Дедкова Томирис</t>
  </si>
  <si>
    <t xml:space="preserve">Глубоких Вероника </t>
  </si>
  <si>
    <t xml:space="preserve">Козлова Агния </t>
  </si>
  <si>
    <t xml:space="preserve">Каркол Еланур </t>
  </si>
  <si>
    <t xml:space="preserve">Дуйсембаева Дарина </t>
  </si>
  <si>
    <t xml:space="preserve"> Цой Яна </t>
  </si>
  <si>
    <t>Хамагамадова Анастасия</t>
  </si>
  <si>
    <t>Маковенко Валерия</t>
  </si>
  <si>
    <t>Крюкова Эвелина</t>
  </si>
  <si>
    <t>Халитова Камила</t>
  </si>
  <si>
    <t>Барановская Екатерина</t>
  </si>
  <si>
    <t>Мукашева Саида</t>
  </si>
  <si>
    <t xml:space="preserve">Бикташева Ульяна </t>
  </si>
  <si>
    <t>Абайбек Дильназ</t>
  </si>
  <si>
    <t>Ребрикова Ирина</t>
  </si>
  <si>
    <t>Амантаева Амина</t>
  </si>
  <si>
    <t xml:space="preserve">Ковган Владислава </t>
  </si>
  <si>
    <t>Кожушко Дарья</t>
  </si>
  <si>
    <t>Даурбекова Хава</t>
  </si>
  <si>
    <t>Евтеева София</t>
  </si>
  <si>
    <t>Цхай Валерия</t>
  </si>
  <si>
    <t xml:space="preserve">Салыкбай Нурия </t>
  </si>
  <si>
    <t>Дерябина Анджела</t>
  </si>
  <si>
    <t>Иванчишина Евланья</t>
  </si>
  <si>
    <t>Капшакбаева Амира</t>
  </si>
  <si>
    <t>Сирик Екатерина</t>
  </si>
  <si>
    <t>Арманкызы Айзере</t>
  </si>
  <si>
    <t>Искандерова Кира</t>
  </si>
  <si>
    <t>Доронина Ксения</t>
  </si>
  <si>
    <t>Урядникова Яна</t>
  </si>
  <si>
    <t>Ребрикова Марина</t>
  </si>
  <si>
    <t>Чубук Милана</t>
  </si>
  <si>
    <t>Темникова Елена</t>
  </si>
  <si>
    <t>Смагулова Элина</t>
  </si>
  <si>
    <t>Бочарова Валерия</t>
  </si>
  <si>
    <t>Лобанова Элина</t>
  </si>
  <si>
    <t>Дорина Елизавета</t>
  </si>
  <si>
    <t>Игашева Анна</t>
  </si>
  <si>
    <t>Доронина Анна</t>
  </si>
  <si>
    <t>Гладилина Екатерина</t>
  </si>
  <si>
    <t>Акулова Ульяна</t>
  </si>
  <si>
    <t>Абдулина Карина</t>
  </si>
  <si>
    <t xml:space="preserve">Ан Виктория </t>
  </si>
  <si>
    <t xml:space="preserve">Кирьянова Варвара </t>
  </si>
  <si>
    <t xml:space="preserve">Ясницкая Ярина </t>
  </si>
  <si>
    <t xml:space="preserve">Амирова Николь </t>
  </si>
  <si>
    <t xml:space="preserve">Набока Аделина </t>
  </si>
  <si>
    <t xml:space="preserve">Цой Арина </t>
  </si>
  <si>
    <t xml:space="preserve">Карвовская София </t>
  </si>
  <si>
    <t>Серёгина Юстина</t>
  </si>
  <si>
    <t xml:space="preserve">Мукен Инжу </t>
  </si>
  <si>
    <t>Ивлева Галина</t>
  </si>
  <si>
    <t>Дубинкина Дарья</t>
  </si>
  <si>
    <t xml:space="preserve">Габдулла Адеми </t>
  </si>
  <si>
    <t>Жумабаева Сауле</t>
  </si>
  <si>
    <t>Bofy Flight</t>
  </si>
  <si>
    <t>Копылова Эмилия</t>
  </si>
  <si>
    <t>Life style</t>
  </si>
  <si>
    <t>Баганова Алуа</t>
  </si>
  <si>
    <t>Заец Полина</t>
  </si>
  <si>
    <t>Мартьянова София</t>
  </si>
  <si>
    <t>Литвинова Азалия</t>
  </si>
  <si>
    <t xml:space="preserve">Нсанова Дарьяна </t>
  </si>
  <si>
    <t xml:space="preserve">Булат Айсара </t>
  </si>
  <si>
    <t xml:space="preserve">Нордгаймер Эвелина </t>
  </si>
  <si>
    <t xml:space="preserve">Горячева Амелия </t>
  </si>
  <si>
    <t>Грезева Влада</t>
  </si>
  <si>
    <t xml:space="preserve">Ермакова Екатерина </t>
  </si>
  <si>
    <t>Чернышева Дарья</t>
  </si>
  <si>
    <t>Белоуско Анна</t>
  </si>
  <si>
    <t>Басова Виталина</t>
  </si>
  <si>
    <t xml:space="preserve">Слепченко Василиса </t>
  </si>
  <si>
    <t>Айсауыт Инжу</t>
  </si>
  <si>
    <t>Жандосова Дильназ</t>
  </si>
  <si>
    <t>Айтмақұш Әдел</t>
  </si>
</sst>
</file>

<file path=xl/styles.xml><?xml version="1.0" encoding="utf-8"?>
<styleSheet xmlns="http://schemas.openxmlformats.org/spreadsheetml/2006/main" xml:space="preserve">
  <numFmts count="0"/>
  <fonts count="1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0"/>
      <color rgb="FF000000"/>
      <name val="Calibri"/>
    </font>
    <font>
      <b val="0"/>
      <i val="1"/>
      <strike val="0"/>
      <u val="none"/>
      <sz val="10"/>
      <color rgb="FF000000"/>
      <name val="Calibri"/>
    </font>
    <font>
      <b val="0"/>
      <i val="1"/>
      <strike val="0"/>
      <u val="none"/>
      <sz val="11"/>
      <color rgb="FF000000"/>
      <name val="Calibri"/>
    </font>
    <font>
      <b val="0"/>
      <i val="0"/>
      <strike val="0"/>
      <u val="none"/>
      <sz val="10"/>
      <color rgb="FF000000"/>
      <name val="Arial"/>
    </font>
    <font>
      <b val="1"/>
      <i val="0"/>
      <strike val="0"/>
      <u val="none"/>
      <sz val="11"/>
      <color rgb="FF000000"/>
      <name val="Calibri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3"/>
      <color rgb="FF000000"/>
      <name val="Calibri"/>
    </font>
    <font>
      <b val="0"/>
      <i val="0"/>
      <strike val="0"/>
      <u val="none"/>
      <sz val="13"/>
      <color rgb="FF000000"/>
      <name val="Calibri"/>
    </font>
    <font>
      <b val="0"/>
      <i val="1"/>
      <strike val="0"/>
      <u val="none"/>
      <sz val="12"/>
      <color rgb="FF000000"/>
      <name val="Calibri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1"/>
      <color rgb="FF000000"/>
      <name val="Arial"/>
    </font>
    <font>
      <b val="1"/>
      <i val="0"/>
      <strike val="0"/>
      <u val="none"/>
      <sz val="12"/>
      <color rgb="FF000000"/>
      <name val="Calibri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1"/>
      <color rgb="FF2C2D2E"/>
      <name val="Calibri"/>
    </font>
    <font>
      <b val="0"/>
      <i val="0"/>
      <strike val="0"/>
      <u val="single"/>
      <sz val="11"/>
      <color rgb="FF000000"/>
      <name val="Calibri"/>
    </font>
    <font>
      <b val="0"/>
      <i val="0"/>
      <strike val="0"/>
      <u val="single"/>
      <sz val="12"/>
      <color rgb="FF000000"/>
      <name val="Calibri"/>
    </font>
  </fonts>
  <fills count="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FFFF"/>
        <bgColor rgb="FF000000"/>
      </patternFill>
    </fill>
  </fills>
  <borders count="9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numFmtId="0" fontId="0" fillId="0" borderId="0"/>
  </cellStyleXfs>
  <cellXfs count="122"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1" numFmtId="0" fillId="0" borderId="1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0" numFmtId="0" fillId="0" borderId="1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2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3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2" numFmtId="0" fillId="0" borderId="1" applyFont="1" applyNumberFormat="0" applyFill="0" applyBorder="1" applyAlignment="1" applyProtection="true">
      <alignment horizontal="left" vertical="bottom" textRotation="0" wrapText="false" shrinkToFit="false"/>
      <protection hidden="false"/>
    </xf>
    <xf xfId="0" fontId="0" numFmtId="0" fillId="0" borderId="1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4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5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5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1" applyProtection="true">
      <alignment horizontal="general" vertical="bottom" textRotation="0" wrapText="true" shrinkToFit="false"/>
      <protection hidden="false"/>
    </xf>
    <xf xfId="0" fontId="0" numFmtId="14" fillId="0" borderId="1" applyFont="0" applyNumberFormat="1" applyFill="0" applyBorder="1" applyAlignment="1" applyProtection="true">
      <alignment horizontal="center" vertical="bottom" textRotation="0" wrapText="false" shrinkToFit="false"/>
      <protection hidden="false"/>
    </xf>
    <xf xfId="0" fontId="6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6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7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8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8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9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10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7" numFmtId="0" fillId="0" borderId="1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10" numFmtId="0" fillId="0" borderId="1" applyFont="1" applyNumberFormat="0" applyFill="0" applyBorder="1" applyAlignment="1" applyProtection="true">
      <alignment horizontal="left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hidden="false"/>
    </xf>
    <xf xfId="0" fontId="8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6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6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6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hidden="false"/>
    </xf>
    <xf xfId="0" fontId="0" numFmtId="0" fillId="2" borderId="1" applyFont="0" applyNumberFormat="0" applyFill="1" applyBorder="1" applyAlignment="0" applyProtection="true">
      <alignment horizontal="general" vertical="bottom" textRotation="0" wrapText="false" shrinkToFit="false"/>
      <protection hidden="false"/>
    </xf>
    <xf xfId="0" fontId="0" numFmtId="0" fillId="2" borderId="0" applyFont="0" applyNumberFormat="0" applyFill="1" applyBorder="0" applyAlignment="0" applyProtection="true">
      <alignment horizontal="general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center" vertical="bottom" textRotation="0" wrapText="false" shrinkToFit="false"/>
      <protection hidden="false"/>
    </xf>
    <xf xfId="0" fontId="9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7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7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7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14" fillId="0" borderId="1" applyFont="0" applyNumberFormat="1" applyFill="0" applyBorder="1" applyAlignment="1" applyProtection="true">
      <alignment horizontal="center" vertical="bottom" textRotation="0" wrapText="false" shrinkToFit="false"/>
      <protection hidden="false"/>
    </xf>
    <xf xfId="0" fontId="11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1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1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2" borderId="1" applyFont="0" applyNumberFormat="0" applyFill="1" applyBorder="1" applyAlignment="1" applyProtection="true">
      <alignment horizontal="center" vertical="bottom" textRotation="0" wrapText="false" shrinkToFit="false"/>
      <protection hidden="false"/>
    </xf>
    <xf xfId="0" fontId="0" numFmtId="14" fillId="2" borderId="1" applyFont="0" applyNumberFormat="1" applyFill="1" applyBorder="1" applyAlignment="1" applyProtection="true">
      <alignment horizontal="center" vertical="bottom" textRotation="0" wrapText="false" shrinkToFit="false"/>
      <protection hidden="false"/>
    </xf>
    <xf xfId="0" fontId="0" numFmtId="0" fillId="2" borderId="1" applyFont="0" applyNumberFormat="0" applyFill="1" applyBorder="1" applyAlignment="0" applyProtection="true">
      <alignment horizontal="general" vertical="bottom" textRotation="0" wrapText="false" shrinkToFit="false"/>
      <protection hidden="false"/>
    </xf>
    <xf xfId="0" fontId="0" numFmtId="14" fillId="0" borderId="1" applyFont="0" applyNumberFormat="1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center" vertical="bottom" textRotation="0" wrapText="true" shrinkToFit="false"/>
      <protection hidden="false"/>
    </xf>
    <xf xfId="0" fontId="0" numFmtId="0" fillId="0" borderId="2" applyFont="0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14" fillId="0" borderId="2" applyFont="0" applyNumberFormat="1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2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center" vertical="bottom" textRotation="0" wrapText="tru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9" numFmtId="0" fillId="0" borderId="2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2" applyFont="0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14" fillId="0" borderId="1" applyFont="0" applyNumberFormat="1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center" vertical="bottom" textRotation="0" wrapText="tru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2" borderId="0" applyFont="0" applyNumberFormat="0" applyFill="1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3" applyFont="0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14" fillId="0" borderId="2" applyFont="0" applyNumberFormat="1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4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14" fillId="0" borderId="0" applyFont="0" applyNumberFormat="1" applyFill="0" applyBorder="0" applyAlignment="1" applyProtection="true">
      <alignment horizontal="center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right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1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7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2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1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14" fillId="0" borderId="1" applyFont="0" applyNumberFormat="1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5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7" numFmtId="0" fillId="2" borderId="1" applyFont="1" applyNumberFormat="0" applyFill="1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center" vertical="bottom" textRotation="0" wrapText="true" shrinkToFit="false"/>
      <protection hidden="false"/>
    </xf>
    <xf xfId="0" fontId="0" numFmtId="0" fillId="0" borderId="2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14" fillId="0" borderId="1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2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7" numFmtId="0" fillId="0" borderId="2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14" fillId="0" borderId="3" applyFont="0" applyNumberFormat="1" applyFill="0" applyBorder="1" applyAlignment="1" applyProtection="true">
      <alignment horizontal="center" vertical="bottom" textRotation="0" wrapText="false" shrinkToFit="false"/>
      <protection hidden="false"/>
    </xf>
    <xf xfId="0" fontId="5" numFmtId="14" fillId="0" borderId="1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13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14" numFmtId="0" fillId="0" borderId="1" applyFont="1" applyNumberFormat="0" applyFill="0" applyBorder="1" applyAlignment="1" applyProtection="true">
      <alignment horizontal="center" vertical="bottom" textRotation="0" wrapText="true" shrinkToFit="false"/>
      <protection hidden="false"/>
    </xf>
    <xf xfId="0" fontId="5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true" shrinkToFit="false"/>
      <protection hidden="false"/>
    </xf>
    <xf xfId="0" fontId="15" numFmtId="14" fillId="0" borderId="0" applyFont="1" applyNumberFormat="1" applyFill="0" applyBorder="0" applyAlignment="1" applyProtection="true">
      <alignment horizontal="center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true" shrinkToFit="false"/>
      <protection hidden="false"/>
    </xf>
    <xf xfId="0" fontId="0" numFmtId="0" fillId="2" borderId="1" applyFont="0" applyNumberFormat="0" applyFill="1" applyBorder="1" applyAlignment="1" applyProtection="true">
      <alignment horizontal="center" vertical="bottom" textRotation="0" wrapText="true" shrinkToFit="false"/>
      <protection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tru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16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5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6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7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16" numFmtId="0" fillId="0" borderId="5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16" numFmtId="0" fillId="0" borderId="7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8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17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13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0896b62881c302b5fe34d7894d1b0a831.jpe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9d4f5aa9b00e15ee629a484532e6b112.jpeg"/><Relationship Id="rId2" Type="http://schemas.openxmlformats.org/officeDocument/2006/relationships/image" Target="../media/0fdb396301f125adb00b3c89c420c8713.jpeg"/><Relationship Id="rId3" Type="http://schemas.openxmlformats.org/officeDocument/2006/relationships/image" Target="../media/1aca6681aa3d62d1535f61e2f5a76f414.jpeg"/><Relationship Id="rId4" Type="http://schemas.openxmlformats.org/officeDocument/2006/relationships/image" Target="../media/7e747dba1a7487aa4715d5f1ebd55ddf5.jpeg"/><Relationship Id="rId5" Type="http://schemas.openxmlformats.org/officeDocument/2006/relationships/image" Target="../media/a041bf437f9bcd3e5683270cf8f5c6dd6.jpeg"/><Relationship Id="rId6" Type="http://schemas.openxmlformats.org/officeDocument/2006/relationships/image" Target="../media/711ced92f6acd67aba1a4eff3ceb521e7.jpeg"/><Relationship Id="rId7" Type="http://schemas.openxmlformats.org/officeDocument/2006/relationships/image" Target="../media/a098ddc9c321282c6d1e0c87d3b811198.jpe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ceec106312d221e0431c10519dc9559f9.jpeg"/><Relationship Id="rId2" Type="http://schemas.openxmlformats.org/officeDocument/2006/relationships/image" Target="../media/bc39d926f246cac5a29eaa7f02c009fd10.jpeg"/><Relationship Id="rId3" Type="http://schemas.openxmlformats.org/officeDocument/2006/relationships/image" Target="../media/8cc9f6d42ac140cea4cdb2dbb5cf304611.jpeg"/><Relationship Id="rId4" Type="http://schemas.openxmlformats.org/officeDocument/2006/relationships/image" Target="../media/9bab6334118472260e0491f60de84cd112.jpeg"/><Relationship Id="rId5" Type="http://schemas.openxmlformats.org/officeDocument/2006/relationships/image" Target="../media/5d8dc66e162006802548f5e8a6b5df8113.jpeg"/><Relationship Id="rId6" Type="http://schemas.openxmlformats.org/officeDocument/2006/relationships/image" Target="../media/9c0f308e99f12a17fa3191bd823f6a1814.jpeg"/><Relationship Id="rId7" Type="http://schemas.openxmlformats.org/officeDocument/2006/relationships/image" Target="../media/4d70f66833fcf943515b6794665f152715.jpeg"/><Relationship Id="rId8" Type="http://schemas.openxmlformats.org/officeDocument/2006/relationships/image" Target="../media/976f101ef7d8e6db60d756243cab0f5016.jpeg"/><Relationship Id="rId9" Type="http://schemas.openxmlformats.org/officeDocument/2006/relationships/image" Target="../media/5146fa9a8e1bfb3061b34c1c29299d4117.jpeg"/><Relationship Id="rId10" Type="http://schemas.openxmlformats.org/officeDocument/2006/relationships/image" Target="../media/84c52048d63a4f20726ed7b0aa2690b518.jpeg"/><Relationship Id="rId11" Type="http://schemas.openxmlformats.org/officeDocument/2006/relationships/image" Target="../media/b7eca8945985a32d87cd51bf36d9678b19.jpeg"/><Relationship Id="rId12" Type="http://schemas.openxmlformats.org/officeDocument/2006/relationships/image" Target="../media/4e125161539777637c85f674174315eb20.jpeg"/><Relationship Id="rId13" Type="http://schemas.openxmlformats.org/officeDocument/2006/relationships/image" Target="../media/e2418024fb71a514de0fceb8bc7fd81f21.jpeg"/><Relationship Id="rId14" Type="http://schemas.openxmlformats.org/officeDocument/2006/relationships/image" Target="../media/e5853d7c6536cf354790f62b90b0144b22.jpeg"/><Relationship Id="rId15" Type="http://schemas.openxmlformats.org/officeDocument/2006/relationships/image" Target="../media/c66c48b2d5867bca3b7e7333b3c5f17423.jpeg"/><Relationship Id="rId16" Type="http://schemas.openxmlformats.org/officeDocument/2006/relationships/image" Target="../media/28f72670b3a846ebc2db69a4c0fe502d24.jpeg"/><Relationship Id="rId17" Type="http://schemas.openxmlformats.org/officeDocument/2006/relationships/image" Target="../media/5116561651681bd44a11b0956b85ab1525.jpe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b11dc56074c2524a7d3d2d28d2d3186926.jpe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e2edd42a4c497f228c0857038a680fa227.jpeg"/><Relationship Id="rId2" Type="http://schemas.openxmlformats.org/officeDocument/2006/relationships/image" Target="../media/d77e86463fa5491fb5f8200f7e19aa5328.jpeg"/><Relationship Id="rId3" Type="http://schemas.openxmlformats.org/officeDocument/2006/relationships/image" Target="../media/aeb040b250df5dacfa2470c383d7613d29.jpeg"/><Relationship Id="rId4" Type="http://schemas.openxmlformats.org/officeDocument/2006/relationships/image" Target="../media/ae8b8938c09a2f0fa07e5c35419db95530.jpeg"/><Relationship Id="rId5" Type="http://schemas.openxmlformats.org/officeDocument/2006/relationships/image" Target="../media/1075dfc93fe440e93686ef705a5ef00131.jpeg"/><Relationship Id="rId6" Type="http://schemas.openxmlformats.org/officeDocument/2006/relationships/image" Target="../media/e551e8b053dde81a1ea58358e9f3811c32.jpeg"/><Relationship Id="rId7" Type="http://schemas.openxmlformats.org/officeDocument/2006/relationships/image" Target="../media/86b758bafd80e2ba460b111826cc6e1233.jpeg"/><Relationship Id="rId8" Type="http://schemas.openxmlformats.org/officeDocument/2006/relationships/image" Target="../media/416c1c4af972af60006974290c89c68a34.jpeg"/><Relationship Id="rId9" Type="http://schemas.openxmlformats.org/officeDocument/2006/relationships/image" Target="../media/e9ebf9fb42d41dea557f055fa0b4f94435.jpeg"/><Relationship Id="rId10" Type="http://schemas.openxmlformats.org/officeDocument/2006/relationships/image" Target="../media/952ea7ac9e3a63d74fec7fc70ba7570f36.jpeg"/><Relationship Id="rId11" Type="http://schemas.openxmlformats.org/officeDocument/2006/relationships/image" Target="../media/dad1a763137d199eecc6b0fb54652ca637.jpeg"/><Relationship Id="rId12" Type="http://schemas.openxmlformats.org/officeDocument/2006/relationships/image" Target="../media/d625809458455fca2ff67a8eafede0ab38.jpeg"/><Relationship Id="rId13" Type="http://schemas.openxmlformats.org/officeDocument/2006/relationships/image" Target="../media/91d8a4c0a9b74b212dc793b14401a92d39.jpeg"/><Relationship Id="rId14" Type="http://schemas.openxmlformats.org/officeDocument/2006/relationships/image" Target="../media/39d58890e301831b057bae038803aead40.jpeg"/><Relationship Id="rId15" Type="http://schemas.openxmlformats.org/officeDocument/2006/relationships/image" Target="../media/320976add4fcd7d0a4a3632cf638fc5f41.jpeg"/><Relationship Id="rId16" Type="http://schemas.openxmlformats.org/officeDocument/2006/relationships/image" Target="../media/df5c5aaf88923903d2b229481b8ffe8a42.jpeg"/><Relationship Id="rId17" Type="http://schemas.openxmlformats.org/officeDocument/2006/relationships/image" Target="../media/d9d96de8fb14adabacf34bf2644868f143.jpeg"/><Relationship Id="rId18" Type="http://schemas.openxmlformats.org/officeDocument/2006/relationships/image" Target="../media/cdb2fac49d3b77740458c556391b967144.jpeg"/><Relationship Id="rId19" Type="http://schemas.openxmlformats.org/officeDocument/2006/relationships/image" Target="../media/8457f05deba52980a06028884b0e390f45.jpeg"/><Relationship Id="rId20" Type="http://schemas.openxmlformats.org/officeDocument/2006/relationships/image" Target="../media/3395973ad8286e4d13aabadeeb21650446.jpeg"/><Relationship Id="rId21" Type="http://schemas.openxmlformats.org/officeDocument/2006/relationships/image" Target="../media/e3861f20738e940df750d58f3eb9c66e47.jpeg"/><Relationship Id="rId22" Type="http://schemas.openxmlformats.org/officeDocument/2006/relationships/image" Target="../media/3036410df68502381c006ee7a01611a548.jpe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569e490680aada1cab9edad56270a15349.jpeg"/><Relationship Id="rId2" Type="http://schemas.openxmlformats.org/officeDocument/2006/relationships/image" Target="../media/05907eba4c1369638b7553535a193bfc50.jpeg"/><Relationship Id="rId3" Type="http://schemas.openxmlformats.org/officeDocument/2006/relationships/image" Target="../media/07fa8e21fdcef28c3e8334d455290d8451.jpeg"/><Relationship Id="rId4" Type="http://schemas.openxmlformats.org/officeDocument/2006/relationships/image" Target="../media/0ce23583b61b89d92426086a538a5e2b52.jpeg"/><Relationship Id="rId5" Type="http://schemas.openxmlformats.org/officeDocument/2006/relationships/image" Target="../media/6d13bfd56eef990f5b2821795f99f57a53.jpeg"/><Relationship Id="rId6" Type="http://schemas.openxmlformats.org/officeDocument/2006/relationships/image" Target="../media/f2559df2566cd40cb6f0e767bd8eee3c54.jpeg"/><Relationship Id="rId7" Type="http://schemas.openxmlformats.org/officeDocument/2006/relationships/image" Target="../media/9d38620858bdc8aa12bcc9bc8fa030a555.jpeg"/><Relationship Id="rId8" Type="http://schemas.openxmlformats.org/officeDocument/2006/relationships/image" Target="../media/ec15d250d98af227138b8ebc0734b57556.jpeg"/><Relationship Id="rId9" Type="http://schemas.openxmlformats.org/officeDocument/2006/relationships/image" Target="../media/c526ceaef4743d6d61da5a2aea4c347457.jpeg"/><Relationship Id="rId10" Type="http://schemas.openxmlformats.org/officeDocument/2006/relationships/image" Target="../media/7a0dc268656a6c6aa5a3d20faef3a8bc58.jpeg"/><Relationship Id="rId11" Type="http://schemas.openxmlformats.org/officeDocument/2006/relationships/image" Target="../media/020407517a9f5e6738608ed4718b2fe059.jpeg"/><Relationship Id="rId12" Type="http://schemas.openxmlformats.org/officeDocument/2006/relationships/image" Target="../media/5445dcc5595a3e7a3875f6772726747d60.jpeg"/><Relationship Id="rId13" Type="http://schemas.openxmlformats.org/officeDocument/2006/relationships/image" Target="../media/20f9562b4d6531d1cb298aafbe7f10d761.jpeg"/><Relationship Id="rId14" Type="http://schemas.openxmlformats.org/officeDocument/2006/relationships/image" Target="../media/2c79ad6d9dd77c41ca69476a1f6a99c562.jpeg"/><Relationship Id="rId15" Type="http://schemas.openxmlformats.org/officeDocument/2006/relationships/image" Target="../media/33a1f1cacbfdf72a119d08a0da02fb9463.jpeg"/><Relationship Id="rId16" Type="http://schemas.openxmlformats.org/officeDocument/2006/relationships/image" Target="../media/6339a48b6a99503c4dbb68ff25ee70cb64.jpeg"/><Relationship Id="rId17" Type="http://schemas.openxmlformats.org/officeDocument/2006/relationships/image" Target="../media/e5def99c64feae0f05a33bc59437312f65.jpeg"/><Relationship Id="rId18" Type="http://schemas.openxmlformats.org/officeDocument/2006/relationships/image" Target="../media/210a66e29ad9981968c38f686c69aa7466.jpeg"/><Relationship Id="rId19" Type="http://schemas.openxmlformats.org/officeDocument/2006/relationships/image" Target="../media/0781d256368dcd3d3c2ea6195e65f51667.jpeg"/><Relationship Id="rId20" Type="http://schemas.openxmlformats.org/officeDocument/2006/relationships/image" Target="../media/f49d74d863add678a4aab6a6d8c66f6868.jpeg"/><Relationship Id="rId21" Type="http://schemas.openxmlformats.org/officeDocument/2006/relationships/image" Target="../media/69c2d3dc8e40b4826f6c07fa1323ce4b69.jpeg"/><Relationship Id="rId22" Type="http://schemas.openxmlformats.org/officeDocument/2006/relationships/image" Target="../media/3aef7567501d74c70eab77989209c2f470.jpeg"/><Relationship Id="rId23" Type="http://schemas.openxmlformats.org/officeDocument/2006/relationships/image" Target="../media/f44e2ccccade0b6169c5ad1b4815206c71.jpeg"/><Relationship Id="rId24" Type="http://schemas.openxmlformats.org/officeDocument/2006/relationships/image" Target="../media/75a4285fc6c550e73090314b5fe56d3f72.jpeg"/><Relationship Id="rId25" Type="http://schemas.openxmlformats.org/officeDocument/2006/relationships/image" Target="../media/0fb9003e622d25d7557f3453cfefb70d73.jpeg"/><Relationship Id="rId26" Type="http://schemas.openxmlformats.org/officeDocument/2006/relationships/image" Target="../media/ee7c02d46a10c4be78cf843cacca635674.jpeg"/><Relationship Id="rId27" Type="http://schemas.openxmlformats.org/officeDocument/2006/relationships/image" Target="../media/e9dcf58896d520a0ddcb7fa3eb0e781e75.jpeg"/><Relationship Id="rId28" Type="http://schemas.openxmlformats.org/officeDocument/2006/relationships/image" Target="../media/d93d8a7e7f85c2e4733d20694e08e18276.jpeg"/><Relationship Id="rId29" Type="http://schemas.openxmlformats.org/officeDocument/2006/relationships/image" Target="../media/671662828037b773bde8e12d452a31e977.jpeg"/><Relationship Id="rId30" Type="http://schemas.openxmlformats.org/officeDocument/2006/relationships/image" Target="../media/6e1421e224e2e382829a2ed0020977b678.jpeg"/><Relationship Id="rId31" Type="http://schemas.openxmlformats.org/officeDocument/2006/relationships/image" Target="../media/b108440c82f5503154379314f7cc6f3879.jpeg"/><Relationship Id="rId32" Type="http://schemas.openxmlformats.org/officeDocument/2006/relationships/image" Target="../media/1bdf70dc318711ccc5d86b410fb94e8b80.jpeg"/><Relationship Id="rId33" Type="http://schemas.openxmlformats.org/officeDocument/2006/relationships/image" Target="../media/ab1df83ea10eae5e971ef0174cc2651981.jpeg"/><Relationship Id="rId34" Type="http://schemas.openxmlformats.org/officeDocument/2006/relationships/image" Target="../media/175ca70bd36f48372b05225f4efd159682.jpeg"/><Relationship Id="rId35" Type="http://schemas.openxmlformats.org/officeDocument/2006/relationships/image" Target="../media/640b419e4c3bc6ec10bd668f4e01778c83.jpeg"/><Relationship Id="rId36" Type="http://schemas.openxmlformats.org/officeDocument/2006/relationships/image" Target="../media/f3ab0d7633571e2b384e9bcb0fb730f384.jpeg"/><Relationship Id="rId37" Type="http://schemas.openxmlformats.org/officeDocument/2006/relationships/image" Target="../media/d10ea71f47bca18c3a0b3c1a5143b95b85.jpeg"/><Relationship Id="rId38" Type="http://schemas.openxmlformats.org/officeDocument/2006/relationships/image" Target="../media/fe3024a94d10a996ecf7dea704374a8886.jpeg"/><Relationship Id="rId39" Type="http://schemas.openxmlformats.org/officeDocument/2006/relationships/image" Target="../media/774223320ed176b76af5f16563a7cc7187.jpeg"/><Relationship Id="rId40" Type="http://schemas.openxmlformats.org/officeDocument/2006/relationships/image" Target="../media/d70dd85b09fed364d3445efe738a3fbe88.jpeg"/><Relationship Id="rId41" Type="http://schemas.openxmlformats.org/officeDocument/2006/relationships/image" Target="../media/0ff26b129d277e7db93d3c57bd46537289.jpeg"/><Relationship Id="rId42" Type="http://schemas.openxmlformats.org/officeDocument/2006/relationships/image" Target="../media/c9990f5fcf048b3e8af533d8d04f27e490.jpeg"/><Relationship Id="rId43" Type="http://schemas.openxmlformats.org/officeDocument/2006/relationships/image" Target="../media/72798f2031f66bd3121eb35995e3295b91.jpeg"/><Relationship Id="rId44" Type="http://schemas.openxmlformats.org/officeDocument/2006/relationships/image" Target="../media/817f97bad58713cbc368411d3905304892.jpeg"/><Relationship Id="rId45" Type="http://schemas.openxmlformats.org/officeDocument/2006/relationships/image" Target="../media/f7eaa253957f470b230d87a3dc92d3d893.jpeg"/><Relationship Id="rId46" Type="http://schemas.openxmlformats.org/officeDocument/2006/relationships/image" Target="../media/c1d4135c03849a4045aece1f3ed962c294.jpeg"/><Relationship Id="rId47" Type="http://schemas.openxmlformats.org/officeDocument/2006/relationships/image" Target="../media/2af61f869ce92de1bf0b380462c461fb95.jpeg"/><Relationship Id="rId48" Type="http://schemas.openxmlformats.org/officeDocument/2006/relationships/image" Target="../media/a3d44e254babe14c4a7b8343aaa8657996.jpeg"/><Relationship Id="rId49" Type="http://schemas.openxmlformats.org/officeDocument/2006/relationships/image" Target="../media/c4d42d26e8627006794353883281a05a97.jpeg"/><Relationship Id="rId50" Type="http://schemas.openxmlformats.org/officeDocument/2006/relationships/image" Target="../media/0695b76824b0a5476c1e53389f6eae6b98.jpeg"/><Relationship Id="rId51" Type="http://schemas.openxmlformats.org/officeDocument/2006/relationships/image" Target="../media/791bfe211e70a513e58816522837aa1699.jpeg"/><Relationship Id="rId52" Type="http://schemas.openxmlformats.org/officeDocument/2006/relationships/image" Target="../media/2a947f7da2bfef16f5a49cebc717490b100.jpeg"/><Relationship Id="rId53" Type="http://schemas.openxmlformats.org/officeDocument/2006/relationships/image" Target="../media/97300a5881195bae5b83fd85c1f30a4d101.jpeg"/><Relationship Id="rId54" Type="http://schemas.openxmlformats.org/officeDocument/2006/relationships/image" Target="../media/7c26b93e49a696ab3982fad3c96ef007102.jpeg"/><Relationship Id="rId55" Type="http://schemas.openxmlformats.org/officeDocument/2006/relationships/image" Target="../media/bf516b992d600e7efad4760c10d09f94103.jpeg"/><Relationship Id="rId56" Type="http://schemas.openxmlformats.org/officeDocument/2006/relationships/image" Target="../media/a224d8705919235c68d76b777b40c9a7104.jpeg"/><Relationship Id="rId57" Type="http://schemas.openxmlformats.org/officeDocument/2006/relationships/image" Target="../media/0b144f1d0405777488021f3340b67df5105.jpeg"/><Relationship Id="rId58" Type="http://schemas.openxmlformats.org/officeDocument/2006/relationships/image" Target="../media/aaa86e3e02453dedd0151d9319336cc5106.jpeg"/><Relationship Id="rId59" Type="http://schemas.openxmlformats.org/officeDocument/2006/relationships/image" Target="../media/b25860870abbc960128f63f7148c2696107.jpeg"/><Relationship Id="rId60" Type="http://schemas.openxmlformats.org/officeDocument/2006/relationships/image" Target="../media/b8e9a0cad49dfa4e7f6c881c4693f327108.jpeg"/><Relationship Id="rId61" Type="http://schemas.openxmlformats.org/officeDocument/2006/relationships/image" Target="../media/a0343ed2774eca8f99599c6f0536790a109.jpeg"/><Relationship Id="rId62" Type="http://schemas.openxmlformats.org/officeDocument/2006/relationships/image" Target="../media/23b4dc77c55ae1a253995cf05606f4e4110.jpeg"/><Relationship Id="rId63" Type="http://schemas.openxmlformats.org/officeDocument/2006/relationships/image" Target="../media/ee268d3f1158377e59524ea8e3d0d423111.jpeg"/><Relationship Id="rId64" Type="http://schemas.openxmlformats.org/officeDocument/2006/relationships/image" Target="../media/b210f2d98f9debb6b96ce16b07d3e5fe112.jpeg"/><Relationship Id="rId65" Type="http://schemas.openxmlformats.org/officeDocument/2006/relationships/image" Target="../media/8a6ade83df37c27d1b63d141441a03ba113.jpeg"/><Relationship Id="rId66" Type="http://schemas.openxmlformats.org/officeDocument/2006/relationships/image" Target="../media/151a0191f5754ef9aaeff00181a09830114.jpeg"/><Relationship Id="rId67" Type="http://schemas.openxmlformats.org/officeDocument/2006/relationships/image" Target="../media/53e5426c514f10c5b8024c3a71c0bd93115.jpeg"/><Relationship Id="rId68" Type="http://schemas.openxmlformats.org/officeDocument/2006/relationships/image" Target="../media/dfed7b128f2c902a17f991c44d6264d9116.jpeg"/><Relationship Id="rId69" Type="http://schemas.openxmlformats.org/officeDocument/2006/relationships/image" Target="../media/7541788d90fa9107df95ce1301283ba4117.jpeg"/><Relationship Id="rId70" Type="http://schemas.openxmlformats.org/officeDocument/2006/relationships/image" Target="../media/1c29ab37d48cc98db0f6fda9c4537d80118.jpeg"/><Relationship Id="rId71" Type="http://schemas.openxmlformats.org/officeDocument/2006/relationships/image" Target="../media/9c244b2d35234bb717f60c2257568822119.jpeg"/><Relationship Id="rId72" Type="http://schemas.openxmlformats.org/officeDocument/2006/relationships/image" Target="../media/4c654700d98617acc6158d8f5bbc27d7120.jpeg"/><Relationship Id="rId73" Type="http://schemas.openxmlformats.org/officeDocument/2006/relationships/image" Target="../media/9da271a34b4d75eabe52bbce7cde430b121.jpeg"/><Relationship Id="rId74" Type="http://schemas.openxmlformats.org/officeDocument/2006/relationships/image" Target="../media/1d086705e0a9964e6e9ce24b3caa41ac122.jpeg"/><Relationship Id="rId75" Type="http://schemas.openxmlformats.org/officeDocument/2006/relationships/image" Target="../media/c3d5d70bb35c1638794a8a587b79233d123.jpeg"/><Relationship Id="rId76" Type="http://schemas.openxmlformats.org/officeDocument/2006/relationships/image" Target="../media/e3440eba4a308be8bb1b976a3dc9d28a124.jpeg"/><Relationship Id="rId77" Type="http://schemas.openxmlformats.org/officeDocument/2006/relationships/image" Target="../media/f54f9b164150065bac44e0a86171e1af125.jpeg"/><Relationship Id="rId78" Type="http://schemas.openxmlformats.org/officeDocument/2006/relationships/image" Target="../media/c4dc6ecde1cdde5e0e6aed681716f833126.jpeg"/><Relationship Id="rId79" Type="http://schemas.openxmlformats.org/officeDocument/2006/relationships/image" Target="../media/ec44071e25474dc0bd18e95871cf424b127.jpeg"/><Relationship Id="rId80" Type="http://schemas.openxmlformats.org/officeDocument/2006/relationships/image" Target="../media/ede7d705e6305761b18384bdf0612aa7128.jpeg"/><Relationship Id="rId81" Type="http://schemas.openxmlformats.org/officeDocument/2006/relationships/image" Target="../media/b18654bbc002fdb8d5c6cb27dff72e5e129.jpeg"/><Relationship Id="rId82" Type="http://schemas.openxmlformats.org/officeDocument/2006/relationships/image" Target="../media/b756f6cb6582961249356b2dc3b6d056130.jpeg"/><Relationship Id="rId83" Type="http://schemas.openxmlformats.org/officeDocument/2006/relationships/image" Target="../media/7df8b9ed285eb13ee4a4988e431eb43b131.jpeg"/><Relationship Id="rId84" Type="http://schemas.openxmlformats.org/officeDocument/2006/relationships/image" Target="../media/454eb09f66de28e356d2e011d741c6d1132.jpeg"/><Relationship Id="rId85" Type="http://schemas.openxmlformats.org/officeDocument/2006/relationships/image" Target="../media/0e291cf6ff0f39f5962fbd3c98944a6c133.jpeg"/><Relationship Id="rId86" Type="http://schemas.openxmlformats.org/officeDocument/2006/relationships/image" Target="../media/e20c147c899394369eba790164668a23134.jpeg"/><Relationship Id="rId87" Type="http://schemas.openxmlformats.org/officeDocument/2006/relationships/image" Target="../media/ad6803a53d74190099db41006e7772f3135.jpeg"/><Relationship Id="rId88" Type="http://schemas.openxmlformats.org/officeDocument/2006/relationships/image" Target="../media/af8bcc6a80f9e60e46732b2263540464136.jpeg"/><Relationship Id="rId89" Type="http://schemas.openxmlformats.org/officeDocument/2006/relationships/image" Target="../media/9a8e0fe6a7541944b65b6339ec8dc9b6137.jpeg"/><Relationship Id="rId90" Type="http://schemas.openxmlformats.org/officeDocument/2006/relationships/image" Target="../media/6546347cff1a1c782e0c29063f676714138.jpeg"/><Relationship Id="rId91" Type="http://schemas.openxmlformats.org/officeDocument/2006/relationships/image" Target="../media/4e5753e3481fc06408837f8f98c3e90d139.jpeg"/><Relationship Id="rId92" Type="http://schemas.openxmlformats.org/officeDocument/2006/relationships/image" Target="../media/12c0b4b7fab3489ed62ae0b00662b18a140.jpeg"/><Relationship Id="rId93" Type="http://schemas.openxmlformats.org/officeDocument/2006/relationships/image" Target="../media/9447a6bd7f006e0c064d7c86c2dc7959141.jpeg"/><Relationship Id="rId94" Type="http://schemas.openxmlformats.org/officeDocument/2006/relationships/image" Target="../media/5b93aa620f933898c75a7df5c0f0100e142.jpeg"/><Relationship Id="rId95" Type="http://schemas.openxmlformats.org/officeDocument/2006/relationships/image" Target="../media/64789fe0230e774b87b2ab8b1df9593f143.jpeg"/><Relationship Id="rId96" Type="http://schemas.openxmlformats.org/officeDocument/2006/relationships/image" Target="../media/3ef21464f726bcfb36b807fe6b97c598144.jpeg"/><Relationship Id="rId97" Type="http://schemas.openxmlformats.org/officeDocument/2006/relationships/image" Target="../media/2addbe02cbc096a2e1a6a47351c27343145.jpeg"/><Relationship Id="rId98" Type="http://schemas.openxmlformats.org/officeDocument/2006/relationships/image" Target="../media/7c46f357b0e2e31b9a48e879529f7101146.jpeg"/><Relationship Id="rId99" Type="http://schemas.openxmlformats.org/officeDocument/2006/relationships/image" Target="../media/ea60e189d39449d17e568253abf9cd85147.jpeg"/><Relationship Id="rId100" Type="http://schemas.openxmlformats.org/officeDocument/2006/relationships/image" Target="../media/9210a72976f498fe910e96c3e87da25e148.jpeg"/><Relationship Id="rId101" Type="http://schemas.openxmlformats.org/officeDocument/2006/relationships/image" Target="../media/514f5bf832f52258f975f789fb8d8b60149.jpeg"/><Relationship Id="rId102" Type="http://schemas.openxmlformats.org/officeDocument/2006/relationships/image" Target="../media/9a7cdd5da72ded1fd2f1593c5dc124c3150.jpeg"/><Relationship Id="rId103" Type="http://schemas.openxmlformats.org/officeDocument/2006/relationships/image" Target="../media/17594d2eb00aa49de638d0ae4f991c9f151.jpeg"/><Relationship Id="rId104" Type="http://schemas.openxmlformats.org/officeDocument/2006/relationships/image" Target="../media/9f42082c3c97e802b1357c9fed847ffe152.jpeg"/><Relationship Id="rId105" Type="http://schemas.openxmlformats.org/officeDocument/2006/relationships/image" Target="../media/45e16a5a46b87752c143a2937affed67153.jpeg"/><Relationship Id="rId106" Type="http://schemas.openxmlformats.org/officeDocument/2006/relationships/image" Target="../media/1c7116faf4be23fdfad5f6b30565b6ce154.jpeg"/><Relationship Id="rId107" Type="http://schemas.openxmlformats.org/officeDocument/2006/relationships/image" Target="../media/c4e4be628c3b4bbb0d5b61c4c9c640d2155.jpeg"/><Relationship Id="rId108" Type="http://schemas.openxmlformats.org/officeDocument/2006/relationships/image" Target="../media/a1ad3d6441f4623c0f3273f0130044f8156.jpeg"/><Relationship Id="rId109" Type="http://schemas.openxmlformats.org/officeDocument/2006/relationships/image" Target="../media/801bae6e7b1d1b80dbe64840db970038157.jpeg"/><Relationship Id="rId110" Type="http://schemas.openxmlformats.org/officeDocument/2006/relationships/image" Target="../media/38e04bbb984de6cde784d79eaadad4e4158.jpeg"/><Relationship Id="rId111" Type="http://schemas.openxmlformats.org/officeDocument/2006/relationships/image" Target="../media/0f91987392232b6cc031bec22508f092159.jpeg"/><Relationship Id="rId112" Type="http://schemas.openxmlformats.org/officeDocument/2006/relationships/image" Target="../media/cbb89762fb3d29a1fe92c0441193671e160.jpeg"/><Relationship Id="rId113" Type="http://schemas.openxmlformats.org/officeDocument/2006/relationships/image" Target="../media/84d1de90fda7b55112674e92d85110aa161.jpeg"/><Relationship Id="rId114" Type="http://schemas.openxmlformats.org/officeDocument/2006/relationships/image" Target="../media/28442390c1155bdc8185bfcee427b1cf162.jpeg"/><Relationship Id="rId115" Type="http://schemas.openxmlformats.org/officeDocument/2006/relationships/image" Target="../media/dc62e55e6d72c31ad6133c414bf5f035163.jpeg"/><Relationship Id="rId116" Type="http://schemas.openxmlformats.org/officeDocument/2006/relationships/image" Target="../media/8dc424c9d56cf1ecd793f8745bd86b86164.jpeg"/><Relationship Id="rId117" Type="http://schemas.openxmlformats.org/officeDocument/2006/relationships/image" Target="../media/219352119d692359858ac7a010ce24ae165.jpeg"/><Relationship Id="rId118" Type="http://schemas.openxmlformats.org/officeDocument/2006/relationships/image" Target="../media/0c317f90952796da92087d1df4243db0166.jpeg"/><Relationship Id="rId119" Type="http://schemas.openxmlformats.org/officeDocument/2006/relationships/image" Target="../media/f75744bb3d698405397e1b0fdb7f0bed167.jpeg"/><Relationship Id="rId120" Type="http://schemas.openxmlformats.org/officeDocument/2006/relationships/image" Target="../media/d3a59f86582a23076cf0827d26a2d5a0168.jpeg"/><Relationship Id="rId121" Type="http://schemas.openxmlformats.org/officeDocument/2006/relationships/image" Target="../media/a15594eca58d66a6557f3364d007d9e1169.jpeg"/><Relationship Id="rId122" Type="http://schemas.openxmlformats.org/officeDocument/2006/relationships/image" Target="../media/6cef61b6bf58cd347ad6303adae63851170.jpeg"/><Relationship Id="rId123" Type="http://schemas.openxmlformats.org/officeDocument/2006/relationships/image" Target="../media/7f2a50dd19c35ce00d9baef18214e02f171.jpeg"/><Relationship Id="rId124" Type="http://schemas.openxmlformats.org/officeDocument/2006/relationships/image" Target="../media/c71097d29e6dbdb7f3d535cbaf4d5632172.jpeg"/><Relationship Id="rId125" Type="http://schemas.openxmlformats.org/officeDocument/2006/relationships/image" Target="../media/8fdd4342523081a4037a5413c4dc920e173.jpe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e8dda62fc70471199a75f6c98b13c6a8174.jpeg"/><Relationship Id="rId2" Type="http://schemas.openxmlformats.org/officeDocument/2006/relationships/image" Target="../media/11bbdd6cfcb4f2f6f6797700fd3c1d69175.png"/><Relationship Id="rId3" Type="http://schemas.openxmlformats.org/officeDocument/2006/relationships/image" Target="../media/4d3c7ae04b12b20816e719d2283e44fe176.jpeg"/><Relationship Id="rId4" Type="http://schemas.openxmlformats.org/officeDocument/2006/relationships/image" Target="../media/3190fd71e72c1d8ae93c9aa825d88193177.jpeg"/><Relationship Id="rId5" Type="http://schemas.openxmlformats.org/officeDocument/2006/relationships/image" Target="../media/fe8070351069443d70c9c8214795bc78178.jpeg"/><Relationship Id="rId6" Type="http://schemas.openxmlformats.org/officeDocument/2006/relationships/image" Target="../media/ccddd0e373ad8677f2a19b2982e7bef6179.png"/><Relationship Id="rId7" Type="http://schemas.openxmlformats.org/officeDocument/2006/relationships/image" Target="../media/391fe9d1ab7a2c7a7a1af0a04828236a180.png"/><Relationship Id="rId8" Type="http://schemas.openxmlformats.org/officeDocument/2006/relationships/image" Target="../media/e1681ee2e0c4f715de37e2c08258c442181.jpeg"/><Relationship Id="rId9" Type="http://schemas.openxmlformats.org/officeDocument/2006/relationships/image" Target="../media/50d0940a12e39ad1a42247846c81e2c1182.png"/><Relationship Id="rId10" Type="http://schemas.openxmlformats.org/officeDocument/2006/relationships/image" Target="../media/1f33c53124987fe23212b289f3a9fbab183.png"/><Relationship Id="rId11" Type="http://schemas.openxmlformats.org/officeDocument/2006/relationships/image" Target="../media/a7e06ee3a06c0165858688bc335b2579184.jpeg"/><Relationship Id="rId12" Type="http://schemas.openxmlformats.org/officeDocument/2006/relationships/image" Target="../media/4e2a03aca3ce20f6bea4fbc91c36fb73185.png"/><Relationship Id="rId13" Type="http://schemas.openxmlformats.org/officeDocument/2006/relationships/image" Target="../media/15dcd17a42c20654ac1f269c1cd14d94186.png"/><Relationship Id="rId14" Type="http://schemas.openxmlformats.org/officeDocument/2006/relationships/image" Target="../media/f7f50206b71280679b311bc306c8f31b187.jpeg"/><Relationship Id="rId15" Type="http://schemas.openxmlformats.org/officeDocument/2006/relationships/image" Target="../media/cfbb9033b38f3eba173203aab0eff1b2188.jpeg"/><Relationship Id="rId16" Type="http://schemas.openxmlformats.org/officeDocument/2006/relationships/image" Target="../media/236ddf861f5842f4d40d1c4a5aa4d3bb189.jpeg"/><Relationship Id="rId17" Type="http://schemas.openxmlformats.org/officeDocument/2006/relationships/image" Target="../media/90dbb98cee5f6e6a8a293b48bda082ee190.jpeg"/><Relationship Id="rId18" Type="http://schemas.openxmlformats.org/officeDocument/2006/relationships/image" Target="../media/7d1ac42a110b3812fde51110538af7d7191.jpeg"/><Relationship Id="rId19" Type="http://schemas.openxmlformats.org/officeDocument/2006/relationships/image" Target="../media/39bb36c8a292b6d21bde0fc79a21389f192.jpeg"/><Relationship Id="rId20" Type="http://schemas.openxmlformats.org/officeDocument/2006/relationships/image" Target="../media/68f0e4c7e1d744706efbe46f7c7eb468193.jpeg"/><Relationship Id="rId21" Type="http://schemas.openxmlformats.org/officeDocument/2006/relationships/image" Target="../media/f4f53ee9813d8ebd906ccf81053f73eb194.jpeg"/><Relationship Id="rId22" Type="http://schemas.openxmlformats.org/officeDocument/2006/relationships/image" Target="../media/db708d2c85478a7a37e87267f842a606195.jpeg"/><Relationship Id="rId23" Type="http://schemas.openxmlformats.org/officeDocument/2006/relationships/image" Target="../media/65c6538b782436821a0ca794ad3a2b5d196.jpeg"/><Relationship Id="rId24" Type="http://schemas.openxmlformats.org/officeDocument/2006/relationships/image" Target="../media/39bf91d87941da2e4b76a5efb7241d85197.jpeg"/><Relationship Id="rId25" Type="http://schemas.openxmlformats.org/officeDocument/2006/relationships/image" Target="../media/3035ec75fe99f16fb848db6b045a33f3198.jpeg"/><Relationship Id="rId26" Type="http://schemas.openxmlformats.org/officeDocument/2006/relationships/image" Target="../media/0c1aee2071fff8b3dc3739b826b14437199.jpeg"/><Relationship Id="rId27" Type="http://schemas.openxmlformats.org/officeDocument/2006/relationships/image" Target="../media/517d840e06a10fd23d283e52e16ea5e8200.jpeg"/><Relationship Id="rId28" Type="http://schemas.openxmlformats.org/officeDocument/2006/relationships/image" Target="../media/4ab3de86083258794053e0564f0ced67201.jpeg"/><Relationship Id="rId29" Type="http://schemas.openxmlformats.org/officeDocument/2006/relationships/image" Target="../media/d4fab941f6ebf861362e4219ec7a4bbf202.jpeg"/><Relationship Id="rId30" Type="http://schemas.openxmlformats.org/officeDocument/2006/relationships/image" Target="../media/de9f7048eeee198ee1cff3217fe85b02203.jpeg"/><Relationship Id="rId31" Type="http://schemas.openxmlformats.org/officeDocument/2006/relationships/image" Target="../media/64362f2b51fb976b09375fd96914a7f6204.jpeg"/><Relationship Id="rId32" Type="http://schemas.openxmlformats.org/officeDocument/2006/relationships/image" Target="../media/f44dca55b7304338d9603076c9ee8601205.jpeg"/><Relationship Id="rId33" Type="http://schemas.openxmlformats.org/officeDocument/2006/relationships/image" Target="../media/6ee9d518bdd7778db205da0775a9b4a2206.jpeg"/><Relationship Id="rId34" Type="http://schemas.openxmlformats.org/officeDocument/2006/relationships/image" Target="../media/033091c7d3141631db63e394ec40a56e207.jpeg"/><Relationship Id="rId35" Type="http://schemas.openxmlformats.org/officeDocument/2006/relationships/image" Target="../media/875382a9b5671801cefb7c131a81fe4d208.jpeg"/><Relationship Id="rId36" Type="http://schemas.openxmlformats.org/officeDocument/2006/relationships/image" Target="../media/510c0f2b212b91bc7da18dac64c0f135209.jpeg"/><Relationship Id="rId37" Type="http://schemas.openxmlformats.org/officeDocument/2006/relationships/image" Target="../media/ff986c817763f6dad4e85832cf1ef534210.jpeg"/><Relationship Id="rId38" Type="http://schemas.openxmlformats.org/officeDocument/2006/relationships/image" Target="../media/6b00985d61c44bb0e867261a86ade527211.jpeg"/><Relationship Id="rId39" Type="http://schemas.openxmlformats.org/officeDocument/2006/relationships/image" Target="../media/f6ba31814d63747a6b5d7db4ea111c4e212.jpeg"/><Relationship Id="rId40" Type="http://schemas.openxmlformats.org/officeDocument/2006/relationships/image" Target="../media/414c6031ef9ae19dd0ecc4c1e584f3b9213.jpeg"/><Relationship Id="rId41" Type="http://schemas.openxmlformats.org/officeDocument/2006/relationships/image" Target="../media/c3b515f21a446b4bd88c8df2208e2b90214.jpeg"/><Relationship Id="rId42" Type="http://schemas.openxmlformats.org/officeDocument/2006/relationships/image" Target="../media/2fabf068d8cff10a8341d556746eadec215.jpeg"/><Relationship Id="rId43" Type="http://schemas.openxmlformats.org/officeDocument/2006/relationships/image" Target="../media/b7d16e96d66026c3cf1c334b3d349add216.jpeg"/><Relationship Id="rId44" Type="http://schemas.openxmlformats.org/officeDocument/2006/relationships/image" Target="../media/f772875f88f105239d90d30a268bc962217.jpeg"/><Relationship Id="rId45" Type="http://schemas.openxmlformats.org/officeDocument/2006/relationships/image" Target="../media/c85a48de3f558f5c2bf691b21c9db84c218.jpeg"/><Relationship Id="rId46" Type="http://schemas.openxmlformats.org/officeDocument/2006/relationships/image" Target="../media/4e80814f0cf3b27d63eb89f40bd52fde219.png"/><Relationship Id="rId47" Type="http://schemas.openxmlformats.org/officeDocument/2006/relationships/image" Target="../media/6b9ee38f776bac7d65baaea88a8370f5220.jpeg"/><Relationship Id="rId48" Type="http://schemas.openxmlformats.org/officeDocument/2006/relationships/image" Target="../media/756eb62238664162c94f5999cb70e8ea221.png"/><Relationship Id="rId49" Type="http://schemas.openxmlformats.org/officeDocument/2006/relationships/image" Target="../media/929a8c50cfb78ae9ba1407169e86a11b222.png"/><Relationship Id="rId50" Type="http://schemas.openxmlformats.org/officeDocument/2006/relationships/image" Target="../media/a4c2e2275f0c70585638cb4999f55a9e223.png"/><Relationship Id="rId51" Type="http://schemas.openxmlformats.org/officeDocument/2006/relationships/image" Target="../media/1a3dd2b1af55c83080fd4903dc734d50224.png"/><Relationship Id="rId52" Type="http://schemas.openxmlformats.org/officeDocument/2006/relationships/image" Target="../media/83785e9c4115828308fe3c107d216a6f225.png"/><Relationship Id="rId53" Type="http://schemas.openxmlformats.org/officeDocument/2006/relationships/image" Target="../media/a6561bba7c0b12c4f013e74b007b9842226.png"/><Relationship Id="rId54" Type="http://schemas.openxmlformats.org/officeDocument/2006/relationships/image" Target="../media/561fbe5268295a7c9f976945704f9cae227.jpeg"/><Relationship Id="rId55" Type="http://schemas.openxmlformats.org/officeDocument/2006/relationships/image" Target="../media/51513ca88180af673aba6d871f2548fe228.png"/><Relationship Id="rId56" Type="http://schemas.openxmlformats.org/officeDocument/2006/relationships/image" Target="../media/662044da51be4254ee913f77c3c20c21229.png"/><Relationship Id="rId57" Type="http://schemas.openxmlformats.org/officeDocument/2006/relationships/image" Target="../media/2c23d3defdbd8e3af6f9ffa53593a09e230.png"/><Relationship Id="rId58" Type="http://schemas.openxmlformats.org/officeDocument/2006/relationships/image" Target="../media/b03270c2bdd6084ec6be93aa9aa570fb231.jpeg"/><Relationship Id="rId59" Type="http://schemas.openxmlformats.org/officeDocument/2006/relationships/image" Target="../media/2fd39f0ab39c3233b7eae50512ea42eb232.jpeg"/><Relationship Id="rId60" Type="http://schemas.openxmlformats.org/officeDocument/2006/relationships/image" Target="../media/fcb7e90d5535c9e1979a3f2b3ea4f589233.png"/><Relationship Id="rId61" Type="http://schemas.openxmlformats.org/officeDocument/2006/relationships/image" Target="../media/b9eff266af41bed9077665aaaea97008234.png"/><Relationship Id="rId62" Type="http://schemas.openxmlformats.org/officeDocument/2006/relationships/image" Target="../media/051df07fa5e32899bc51c13543e47fdc235.png"/><Relationship Id="rId63" Type="http://schemas.openxmlformats.org/officeDocument/2006/relationships/image" Target="../media/2f8d6f1a7f22c0fd1098c9f677427124236.png"/></Relationships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57680</xdr:colOff>
      <xdr:row>1</xdr:row>
      <xdr:rowOff>68312</xdr:rowOff>
    </xdr:from>
    <xdr:ext cx="952500" cy="93345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66387</xdr:colOff>
      <xdr:row>1</xdr:row>
      <xdr:rowOff>27347</xdr:rowOff>
    </xdr:from>
    <xdr:ext cx="1009650" cy="9620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85976</xdr:colOff>
      <xdr:row>7</xdr:row>
      <xdr:rowOff>28129</xdr:rowOff>
    </xdr:from>
    <xdr:ext cx="904875" cy="9620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152363</xdr:colOff>
      <xdr:row>4</xdr:row>
      <xdr:rowOff>48220</xdr:rowOff>
    </xdr:from>
    <xdr:ext cx="885825" cy="9620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104477</xdr:colOff>
      <xdr:row>5</xdr:row>
      <xdr:rowOff>28129</xdr:rowOff>
    </xdr:from>
    <xdr:ext cx="962025" cy="9906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66387</xdr:colOff>
      <xdr:row>6</xdr:row>
      <xdr:rowOff>56257</xdr:rowOff>
    </xdr:from>
    <xdr:ext cx="933450" cy="93345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200248</xdr:colOff>
      <xdr:row>2</xdr:row>
      <xdr:rowOff>104477</xdr:rowOff>
    </xdr:from>
    <xdr:ext cx="771525" cy="8382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85976</xdr:colOff>
      <xdr:row>3</xdr:row>
      <xdr:rowOff>28129</xdr:rowOff>
    </xdr:from>
    <xdr:ext cx="981075" cy="9620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95529</xdr:colOff>
      <xdr:row>4</xdr:row>
      <xdr:rowOff>7813</xdr:rowOff>
    </xdr:from>
    <xdr:ext cx="981075" cy="98107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38695</xdr:colOff>
      <xdr:row>8</xdr:row>
      <xdr:rowOff>66415</xdr:rowOff>
    </xdr:from>
    <xdr:ext cx="1104900" cy="9429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123341</xdr:colOff>
      <xdr:row>12</xdr:row>
      <xdr:rowOff>28129</xdr:rowOff>
    </xdr:from>
    <xdr:ext cx="923925" cy="9620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123341</xdr:colOff>
      <xdr:row>17</xdr:row>
      <xdr:rowOff>27347</xdr:rowOff>
    </xdr:from>
    <xdr:ext cx="904875" cy="93345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85855</xdr:colOff>
      <xdr:row>13</xdr:row>
      <xdr:rowOff>68312</xdr:rowOff>
    </xdr:from>
    <xdr:ext cx="933450" cy="9144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</xdr:row>
      <xdr:rowOff>27347</xdr:rowOff>
    </xdr:from>
    <xdr:ext cx="1152525" cy="9810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191058</xdr:colOff>
      <xdr:row>2</xdr:row>
      <xdr:rowOff>39067</xdr:rowOff>
    </xdr:from>
    <xdr:ext cx="8382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181384</xdr:colOff>
      <xdr:row>3</xdr:row>
      <xdr:rowOff>27347</xdr:rowOff>
    </xdr:from>
    <xdr:ext cx="885825" cy="100965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38695</xdr:colOff>
      <xdr:row>10</xdr:row>
      <xdr:rowOff>36165</xdr:rowOff>
    </xdr:from>
    <xdr:ext cx="1104900" cy="9620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105203</xdr:colOff>
      <xdr:row>7</xdr:row>
      <xdr:rowOff>39067</xdr:rowOff>
    </xdr:from>
    <xdr:ext cx="1028700" cy="90487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171710</xdr:colOff>
      <xdr:row>15</xdr:row>
      <xdr:rowOff>36165</xdr:rowOff>
    </xdr:from>
    <xdr:ext cx="866775" cy="9906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152363</xdr:colOff>
      <xdr:row>6</xdr:row>
      <xdr:rowOff>27347</xdr:rowOff>
    </xdr:from>
    <xdr:ext cx="904875" cy="98107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247892</xdr:colOff>
      <xdr:row>11</xdr:row>
      <xdr:rowOff>68312</xdr:rowOff>
    </xdr:from>
    <xdr:ext cx="8191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228544</xdr:colOff>
      <xdr:row>16</xdr:row>
      <xdr:rowOff>76349</xdr:rowOff>
    </xdr:from>
    <xdr:ext cx="8191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218870</xdr:colOff>
      <xdr:row>9</xdr:row>
      <xdr:rowOff>39067</xdr:rowOff>
    </xdr:from>
    <xdr:ext cx="819150" cy="89535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162037</xdr:colOff>
      <xdr:row>5</xdr:row>
      <xdr:rowOff>58601</xdr:rowOff>
    </xdr:from>
    <xdr:ext cx="942975" cy="97155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295052</xdr:colOff>
      <xdr:row>14</xdr:row>
      <xdr:rowOff>48220</xdr:rowOff>
    </xdr:from>
    <xdr:ext cx="666750" cy="90487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304205</xdr:colOff>
      <xdr:row>1</xdr:row>
      <xdr:rowOff>66415</xdr:rowOff>
    </xdr:from>
    <xdr:ext cx="819150" cy="9239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28129</xdr:rowOff>
    </xdr:from>
    <xdr:ext cx="1143000" cy="9906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162278</xdr:colOff>
      <xdr:row>15</xdr:row>
      <xdr:rowOff>39812</xdr:rowOff>
    </xdr:from>
    <xdr:ext cx="876300" cy="9620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38584</xdr:colOff>
      <xdr:row>10</xdr:row>
      <xdr:rowOff>27868</xdr:rowOff>
    </xdr:from>
    <xdr:ext cx="10763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142987</xdr:colOff>
      <xdr:row>9</xdr:row>
      <xdr:rowOff>27868</xdr:rowOff>
    </xdr:from>
    <xdr:ext cx="857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133908</xdr:colOff>
      <xdr:row>12</xdr:row>
      <xdr:rowOff>36165</xdr:rowOff>
    </xdr:from>
    <xdr:ext cx="1028700" cy="9906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66954</xdr:colOff>
      <xdr:row>17</xdr:row>
      <xdr:rowOff>39812</xdr:rowOff>
    </xdr:from>
    <xdr:ext cx="1047750" cy="9620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38584</xdr:colOff>
      <xdr:row>7</xdr:row>
      <xdr:rowOff>48220</xdr:rowOff>
    </xdr:from>
    <xdr:ext cx="1047750" cy="93345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28370</xdr:colOff>
      <xdr:row>6</xdr:row>
      <xdr:rowOff>36165</xdr:rowOff>
    </xdr:from>
    <xdr:ext cx="1085850" cy="89535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28370</xdr:colOff>
      <xdr:row>5</xdr:row>
      <xdr:rowOff>48220</xdr:rowOff>
    </xdr:from>
    <xdr:ext cx="1123950" cy="90487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86246</xdr:colOff>
      <xdr:row>11</xdr:row>
      <xdr:rowOff>36165</xdr:rowOff>
    </xdr:from>
    <xdr:ext cx="1057275" cy="9715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56741</xdr:colOff>
      <xdr:row>2</xdr:row>
      <xdr:rowOff>28129</xdr:rowOff>
    </xdr:from>
    <xdr:ext cx="1057275" cy="9620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171357</xdr:colOff>
      <xdr:row>8</xdr:row>
      <xdr:rowOff>8037</xdr:rowOff>
    </xdr:from>
    <xdr:ext cx="914400" cy="9906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133908</xdr:colOff>
      <xdr:row>19</xdr:row>
      <xdr:rowOff>7962</xdr:rowOff>
    </xdr:from>
    <xdr:ext cx="857250" cy="9906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86246</xdr:colOff>
      <xdr:row>20</xdr:row>
      <xdr:rowOff>36165</xdr:rowOff>
    </xdr:from>
    <xdr:ext cx="952500" cy="9620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114616</xdr:colOff>
      <xdr:row>21</xdr:row>
      <xdr:rowOff>48220</xdr:rowOff>
    </xdr:from>
    <xdr:ext cx="952500" cy="9620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152065</xdr:colOff>
      <xdr:row>13</xdr:row>
      <xdr:rowOff>8037</xdr:rowOff>
    </xdr:from>
    <xdr:ext cx="885825" cy="100965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152065</xdr:colOff>
      <xdr:row>18</xdr:row>
      <xdr:rowOff>67680</xdr:rowOff>
    </xdr:from>
    <xdr:ext cx="923925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228098</xdr:colOff>
      <xdr:row>1</xdr:row>
      <xdr:rowOff>96441</xdr:rowOff>
    </xdr:from>
    <xdr:ext cx="819150" cy="8858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142987</xdr:colOff>
      <xdr:row>14</xdr:row>
      <xdr:rowOff>28129</xdr:rowOff>
    </xdr:from>
    <xdr:ext cx="857250" cy="9906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114616</xdr:colOff>
      <xdr:row>16</xdr:row>
      <xdr:rowOff>27868</xdr:rowOff>
    </xdr:from>
    <xdr:ext cx="942975" cy="98107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104403</xdr:colOff>
      <xdr:row>22</xdr:row>
      <xdr:rowOff>55736</xdr:rowOff>
    </xdr:from>
    <xdr:ext cx="952500" cy="8763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123695</xdr:colOff>
      <xdr:row>4</xdr:row>
      <xdr:rowOff>36165</xdr:rowOff>
    </xdr:from>
    <xdr:ext cx="933450" cy="9620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56704</xdr:colOff>
      <xdr:row>2</xdr:row>
      <xdr:rowOff>47774</xdr:rowOff>
    </xdr:from>
    <xdr:ext cx="1047750" cy="8763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142940</xdr:colOff>
      <xdr:row>47</xdr:row>
      <xdr:rowOff>27868</xdr:rowOff>
    </xdr:from>
    <xdr:ext cx="904875" cy="10096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66154</xdr:colOff>
      <xdr:row>52</xdr:row>
      <xdr:rowOff>47774</xdr:rowOff>
    </xdr:from>
    <xdr:ext cx="1047750" cy="9429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48</xdr:row>
      <xdr:rowOff>39812</xdr:rowOff>
    </xdr:from>
    <xdr:ext cx="1114425" cy="8763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37802</xdr:colOff>
      <xdr:row>20</xdr:row>
      <xdr:rowOff>39812</xdr:rowOff>
    </xdr:from>
    <xdr:ext cx="1104900" cy="9620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105138</xdr:colOff>
      <xdr:row>4</xdr:row>
      <xdr:rowOff>7962</xdr:rowOff>
    </xdr:from>
    <xdr:ext cx="1028700" cy="1000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</xdr:row>
      <xdr:rowOff>27868</xdr:rowOff>
    </xdr:from>
    <xdr:ext cx="11049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76786</xdr:colOff>
      <xdr:row>46</xdr:row>
      <xdr:rowOff>27868</xdr:rowOff>
    </xdr:from>
    <xdr:ext cx="1047750" cy="97155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76786</xdr:colOff>
      <xdr:row>50</xdr:row>
      <xdr:rowOff>27868</xdr:rowOff>
    </xdr:from>
    <xdr:ext cx="9906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161841</xdr:colOff>
      <xdr:row>26</xdr:row>
      <xdr:rowOff>7962</xdr:rowOff>
    </xdr:from>
    <xdr:ext cx="904875" cy="1000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133490</xdr:colOff>
      <xdr:row>7</xdr:row>
      <xdr:rowOff>27868</xdr:rowOff>
    </xdr:from>
    <xdr:ext cx="885825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76786</xdr:colOff>
      <xdr:row>97</xdr:row>
      <xdr:rowOff>27868</xdr:rowOff>
    </xdr:from>
    <xdr:ext cx="1038225" cy="9906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76786</xdr:colOff>
      <xdr:row>14</xdr:row>
      <xdr:rowOff>27868</xdr:rowOff>
    </xdr:from>
    <xdr:ext cx="107632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37802</xdr:colOff>
      <xdr:row>96</xdr:row>
      <xdr:rowOff>39812</xdr:rowOff>
    </xdr:from>
    <xdr:ext cx="1076325" cy="9620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133490</xdr:colOff>
      <xdr:row>72</xdr:row>
      <xdr:rowOff>39812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105138</xdr:colOff>
      <xdr:row>91</xdr:row>
      <xdr:rowOff>7962</xdr:rowOff>
    </xdr:from>
    <xdr:ext cx="962025" cy="1000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95687</xdr:colOff>
      <xdr:row>95</xdr:row>
      <xdr:rowOff>27868</xdr:rowOff>
    </xdr:from>
    <xdr:ext cx="1057275" cy="98107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209094</xdr:colOff>
      <xdr:row>40</xdr:row>
      <xdr:rowOff>47774</xdr:rowOff>
    </xdr:from>
    <xdr:ext cx="857250" cy="94297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76786</xdr:colOff>
      <xdr:row>66</xdr:row>
      <xdr:rowOff>27868</xdr:rowOff>
    </xdr:from>
    <xdr:ext cx="1047750" cy="10096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171292</xdr:colOff>
      <xdr:row>89</xdr:row>
      <xdr:rowOff>27868</xdr:rowOff>
    </xdr:from>
    <xdr:ext cx="914400" cy="97155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161841</xdr:colOff>
      <xdr:row>79</xdr:row>
      <xdr:rowOff>39812</xdr:rowOff>
    </xdr:from>
    <xdr:ext cx="838200" cy="9144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114588</xdr:colOff>
      <xdr:row>62</xdr:row>
      <xdr:rowOff>48220</xdr:rowOff>
    </xdr:from>
    <xdr:ext cx="981075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199644</xdr:colOff>
      <xdr:row>99</xdr:row>
      <xdr:rowOff>27868</xdr:rowOff>
    </xdr:from>
    <xdr:ext cx="885825" cy="98107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152391</xdr:colOff>
      <xdr:row>78</xdr:row>
      <xdr:rowOff>47774</xdr:rowOff>
    </xdr:from>
    <xdr:ext cx="885825" cy="89535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248078</xdr:colOff>
      <xdr:row>31</xdr:row>
      <xdr:rowOff>67680</xdr:rowOff>
    </xdr:from>
    <xdr:ext cx="790575" cy="9620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66154</xdr:colOff>
      <xdr:row>113</xdr:row>
      <xdr:rowOff>27868</xdr:rowOff>
    </xdr:from>
    <xdr:ext cx="1047750" cy="98107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152391</xdr:colOff>
      <xdr:row>114</xdr:row>
      <xdr:rowOff>46881</xdr:rowOff>
    </xdr:from>
    <xdr:ext cx="904875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171292</xdr:colOff>
      <xdr:row>92</xdr:row>
      <xdr:rowOff>75642</xdr:rowOff>
    </xdr:from>
    <xdr:ext cx="87630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142940</xdr:colOff>
      <xdr:row>44</xdr:row>
      <xdr:rowOff>87585</xdr:rowOff>
    </xdr:from>
    <xdr:ext cx="914400" cy="8953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161841</xdr:colOff>
      <xdr:row>10</xdr:row>
      <xdr:rowOff>27868</xdr:rowOff>
    </xdr:from>
    <xdr:ext cx="923925" cy="93345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95687</xdr:colOff>
      <xdr:row>51</xdr:row>
      <xdr:rowOff>27868</xdr:rowOff>
    </xdr:from>
    <xdr:ext cx="1066800" cy="97155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142940</xdr:colOff>
      <xdr:row>11</xdr:row>
      <xdr:rowOff>39812</xdr:rowOff>
    </xdr:from>
    <xdr:ext cx="885825" cy="8763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86237</xdr:colOff>
      <xdr:row>111</xdr:row>
      <xdr:rowOff>27868</xdr:rowOff>
    </xdr:from>
    <xdr:ext cx="1076325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199644</xdr:colOff>
      <xdr:row>22</xdr:row>
      <xdr:rowOff>47774</xdr:rowOff>
    </xdr:from>
    <xdr:ext cx="790575" cy="9144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105138</xdr:colOff>
      <xdr:row>25</xdr:row>
      <xdr:rowOff>47774</xdr:rowOff>
    </xdr:from>
    <xdr:ext cx="1076325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95687</xdr:colOff>
      <xdr:row>18</xdr:row>
      <xdr:rowOff>27868</xdr:rowOff>
    </xdr:from>
    <xdr:ext cx="914400" cy="9906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95687</xdr:colOff>
      <xdr:row>19</xdr:row>
      <xdr:rowOff>27868</xdr:rowOff>
    </xdr:from>
    <xdr:ext cx="1038225" cy="9906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95687</xdr:colOff>
      <xdr:row>54</xdr:row>
      <xdr:rowOff>27868</xdr:rowOff>
    </xdr:from>
    <xdr:ext cx="1019175" cy="98107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56704</xdr:colOff>
      <xdr:row>107</xdr:row>
      <xdr:rowOff>39812</xdr:rowOff>
    </xdr:from>
    <xdr:ext cx="1133475" cy="9525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114588</xdr:colOff>
      <xdr:row>21</xdr:row>
      <xdr:rowOff>27868</xdr:rowOff>
    </xdr:from>
    <xdr:ext cx="971550" cy="97155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152391</xdr:colOff>
      <xdr:row>87</xdr:row>
      <xdr:rowOff>27868</xdr:rowOff>
    </xdr:from>
    <xdr:ext cx="923925" cy="9525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114588</xdr:colOff>
      <xdr:row>34</xdr:row>
      <xdr:rowOff>39812</xdr:rowOff>
    </xdr:from>
    <xdr:ext cx="1019175" cy="94297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47253</xdr:colOff>
      <xdr:row>88</xdr:row>
      <xdr:rowOff>27868</xdr:rowOff>
    </xdr:from>
    <xdr:ext cx="1123950" cy="9906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171292</xdr:colOff>
      <xdr:row>55</xdr:row>
      <xdr:rowOff>27868</xdr:rowOff>
    </xdr:from>
    <xdr:ext cx="876300" cy="9906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114588</xdr:colOff>
      <xdr:row>109</xdr:row>
      <xdr:rowOff>27868</xdr:rowOff>
    </xdr:from>
    <xdr:ext cx="952500" cy="94297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124039</xdr:colOff>
      <xdr:row>101</xdr:row>
      <xdr:rowOff>47774</xdr:rowOff>
    </xdr:from>
    <xdr:ext cx="933450" cy="942975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209094</xdr:colOff>
      <xdr:row>49</xdr:row>
      <xdr:rowOff>27868</xdr:rowOff>
    </xdr:from>
    <xdr:ext cx="762000" cy="97155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180742</xdr:colOff>
      <xdr:row>5</xdr:row>
      <xdr:rowOff>7962</xdr:rowOff>
    </xdr:from>
    <xdr:ext cx="838200" cy="9906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180742</xdr:colOff>
      <xdr:row>23</xdr:row>
      <xdr:rowOff>27868</xdr:rowOff>
    </xdr:from>
    <xdr:ext cx="876300" cy="9525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171292</xdr:colOff>
      <xdr:row>33</xdr:row>
      <xdr:rowOff>47774</xdr:rowOff>
    </xdr:from>
    <xdr:ext cx="933450" cy="942975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133490</xdr:colOff>
      <xdr:row>41</xdr:row>
      <xdr:rowOff>27868</xdr:rowOff>
    </xdr:from>
    <xdr:ext cx="933450" cy="9906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110</xdr:row>
      <xdr:rowOff>39812</xdr:rowOff>
    </xdr:from>
    <xdr:ext cx="1162050" cy="89535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28352</xdr:colOff>
      <xdr:row>16</xdr:row>
      <xdr:rowOff>27868</xdr:rowOff>
    </xdr:from>
    <xdr:ext cx="1133475" cy="9525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152391</xdr:colOff>
      <xdr:row>106</xdr:row>
      <xdr:rowOff>27868</xdr:rowOff>
    </xdr:from>
    <xdr:ext cx="876300" cy="9525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133490</xdr:colOff>
      <xdr:row>112</xdr:row>
      <xdr:rowOff>27868</xdr:rowOff>
    </xdr:from>
    <xdr:ext cx="923925" cy="9906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114588</xdr:colOff>
      <xdr:row>8</xdr:row>
      <xdr:rowOff>27868</xdr:rowOff>
    </xdr:from>
    <xdr:ext cx="904875" cy="97155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152391</xdr:colOff>
      <xdr:row>13</xdr:row>
      <xdr:rowOff>27868</xdr:rowOff>
    </xdr:from>
    <xdr:ext cx="876300" cy="97155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66154</xdr:colOff>
      <xdr:row>6</xdr:row>
      <xdr:rowOff>47774</xdr:rowOff>
    </xdr:from>
    <xdr:ext cx="981075" cy="942975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86237</xdr:colOff>
      <xdr:row>9</xdr:row>
      <xdr:rowOff>47774</xdr:rowOff>
    </xdr:from>
    <xdr:ext cx="1057275" cy="89535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56704</xdr:colOff>
      <xdr:row>108</xdr:row>
      <xdr:rowOff>47774</xdr:rowOff>
    </xdr:from>
    <xdr:ext cx="1114425" cy="866775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124039</xdr:colOff>
      <xdr:row>77</xdr:row>
      <xdr:rowOff>7962</xdr:rowOff>
    </xdr:from>
    <xdr:ext cx="942975" cy="9906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180742</xdr:colOff>
      <xdr:row>90</xdr:row>
      <xdr:rowOff>27868</xdr:rowOff>
    </xdr:from>
    <xdr:ext cx="914400" cy="97155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124039</xdr:colOff>
      <xdr:row>115</xdr:row>
      <xdr:rowOff>27868</xdr:rowOff>
    </xdr:from>
    <xdr:ext cx="1000125" cy="9525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133490</xdr:colOff>
      <xdr:row>61</xdr:row>
      <xdr:rowOff>47774</xdr:rowOff>
    </xdr:from>
    <xdr:ext cx="1000125" cy="942975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142940</xdr:colOff>
      <xdr:row>70</xdr:row>
      <xdr:rowOff>27868</xdr:rowOff>
    </xdr:from>
    <xdr:ext cx="962025" cy="981075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142940</xdr:colOff>
      <xdr:row>81</xdr:row>
      <xdr:rowOff>27868</xdr:rowOff>
    </xdr:from>
    <xdr:ext cx="952500" cy="981075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86237</xdr:colOff>
      <xdr:row>93</xdr:row>
      <xdr:rowOff>39812</xdr:rowOff>
    </xdr:from>
    <xdr:ext cx="1047750" cy="9525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209094</xdr:colOff>
      <xdr:row>105</xdr:row>
      <xdr:rowOff>27868</xdr:rowOff>
    </xdr:from>
    <xdr:ext cx="876300" cy="9525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124039</xdr:colOff>
      <xdr:row>116</xdr:row>
      <xdr:rowOff>27347</xdr:rowOff>
    </xdr:from>
    <xdr:ext cx="876300" cy="981075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105138</xdr:colOff>
      <xdr:row>98</xdr:row>
      <xdr:rowOff>27868</xdr:rowOff>
    </xdr:from>
    <xdr:ext cx="895350" cy="1000125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152391</xdr:colOff>
      <xdr:row>117</xdr:row>
      <xdr:rowOff>27868</xdr:rowOff>
    </xdr:from>
    <xdr:ext cx="876300" cy="981075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180742</xdr:colOff>
      <xdr:row>82</xdr:row>
      <xdr:rowOff>27868</xdr:rowOff>
    </xdr:from>
    <xdr:ext cx="781050" cy="9906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152391</xdr:colOff>
      <xdr:row>83</xdr:row>
      <xdr:rowOff>27868</xdr:rowOff>
    </xdr:from>
    <xdr:ext cx="923925" cy="97155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180742</xdr:colOff>
      <xdr:row>38</xdr:row>
      <xdr:rowOff>27868</xdr:rowOff>
    </xdr:from>
    <xdr:ext cx="895350" cy="9906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152391</xdr:colOff>
      <xdr:row>118</xdr:row>
      <xdr:rowOff>39812</xdr:rowOff>
    </xdr:from>
    <xdr:ext cx="866775" cy="942975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37802</xdr:colOff>
      <xdr:row>119</xdr:row>
      <xdr:rowOff>7813</xdr:rowOff>
    </xdr:from>
    <xdr:ext cx="1095375" cy="981075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152391</xdr:colOff>
      <xdr:row>32</xdr:row>
      <xdr:rowOff>27868</xdr:rowOff>
    </xdr:from>
    <xdr:ext cx="828675" cy="97155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218545</xdr:colOff>
      <xdr:row>68</xdr:row>
      <xdr:rowOff>7962</xdr:rowOff>
    </xdr:from>
    <xdr:ext cx="723900" cy="1000125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190193</xdr:colOff>
      <xdr:row>69</xdr:row>
      <xdr:rowOff>27868</xdr:rowOff>
    </xdr:from>
    <xdr:ext cx="733425" cy="9525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152391</xdr:colOff>
      <xdr:row>86</xdr:row>
      <xdr:rowOff>27868</xdr:rowOff>
    </xdr:from>
    <xdr:ext cx="952500" cy="981075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248078</xdr:colOff>
      <xdr:row>80</xdr:row>
      <xdr:rowOff>27868</xdr:rowOff>
    </xdr:from>
    <xdr:ext cx="771525" cy="9906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180742</xdr:colOff>
      <xdr:row>35</xdr:row>
      <xdr:rowOff>39812</xdr:rowOff>
    </xdr:from>
    <xdr:ext cx="828675" cy="942975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152391</xdr:colOff>
      <xdr:row>30</xdr:row>
      <xdr:rowOff>27868</xdr:rowOff>
    </xdr:from>
    <xdr:ext cx="914400" cy="97155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114588</xdr:colOff>
      <xdr:row>65</xdr:row>
      <xdr:rowOff>39812</xdr:rowOff>
    </xdr:from>
    <xdr:ext cx="933450" cy="9525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152391</xdr:colOff>
      <xdr:row>84</xdr:row>
      <xdr:rowOff>39812</xdr:rowOff>
    </xdr:from>
    <xdr:ext cx="857250" cy="97155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47253</xdr:colOff>
      <xdr:row>73</xdr:row>
      <xdr:rowOff>27868</xdr:rowOff>
    </xdr:from>
    <xdr:ext cx="1114425" cy="97155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180742</xdr:colOff>
      <xdr:row>85</xdr:row>
      <xdr:rowOff>27868</xdr:rowOff>
    </xdr:from>
    <xdr:ext cx="895350" cy="97155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95687</xdr:colOff>
      <xdr:row>94</xdr:row>
      <xdr:rowOff>27868</xdr:rowOff>
    </xdr:from>
    <xdr:ext cx="1057275" cy="9906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124039</xdr:colOff>
      <xdr:row>102</xdr:row>
      <xdr:rowOff>27868</xdr:rowOff>
    </xdr:from>
    <xdr:ext cx="952500" cy="97155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190193</xdr:colOff>
      <xdr:row>74</xdr:row>
      <xdr:rowOff>27868</xdr:rowOff>
    </xdr:from>
    <xdr:ext cx="809625" cy="981075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28352</xdr:colOff>
      <xdr:row>75</xdr:row>
      <xdr:rowOff>27868</xdr:rowOff>
    </xdr:from>
    <xdr:ext cx="1133475" cy="9525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66154</xdr:colOff>
      <xdr:row>76</xdr:row>
      <xdr:rowOff>39812</xdr:rowOff>
    </xdr:from>
    <xdr:ext cx="1085850" cy="962025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180742</xdr:colOff>
      <xdr:row>71</xdr:row>
      <xdr:rowOff>39812</xdr:rowOff>
    </xdr:from>
    <xdr:ext cx="904875" cy="942975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142940</xdr:colOff>
      <xdr:row>67</xdr:row>
      <xdr:rowOff>39812</xdr:rowOff>
    </xdr:from>
    <xdr:ext cx="904875" cy="97155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161841</xdr:colOff>
      <xdr:row>17</xdr:row>
      <xdr:rowOff>27868</xdr:rowOff>
    </xdr:from>
    <xdr:ext cx="962025" cy="981075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276430</xdr:colOff>
      <xdr:row>53</xdr:row>
      <xdr:rowOff>27868</xdr:rowOff>
    </xdr:from>
    <xdr:ext cx="733425" cy="9906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95687</xdr:colOff>
      <xdr:row>120</xdr:row>
      <xdr:rowOff>27868</xdr:rowOff>
    </xdr:from>
    <xdr:ext cx="1009650" cy="9906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76786</xdr:colOff>
      <xdr:row>27</xdr:row>
      <xdr:rowOff>27868</xdr:rowOff>
    </xdr:from>
    <xdr:ext cx="1000125" cy="97155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95687</xdr:colOff>
      <xdr:row>60</xdr:row>
      <xdr:rowOff>27868</xdr:rowOff>
    </xdr:from>
    <xdr:ext cx="1009650" cy="9906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190193</xdr:colOff>
      <xdr:row>15</xdr:row>
      <xdr:rowOff>27868</xdr:rowOff>
    </xdr:from>
    <xdr:ext cx="809625" cy="981075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66154</xdr:colOff>
      <xdr:row>12</xdr:row>
      <xdr:rowOff>7962</xdr:rowOff>
    </xdr:from>
    <xdr:ext cx="1038225" cy="9906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124039</xdr:colOff>
      <xdr:row>43</xdr:row>
      <xdr:rowOff>67680</xdr:rowOff>
    </xdr:from>
    <xdr:ext cx="942975" cy="942975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238627</xdr:colOff>
      <xdr:row>24</xdr:row>
      <xdr:rowOff>87585</xdr:rowOff>
    </xdr:from>
    <xdr:ext cx="752475" cy="904875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152391</xdr:colOff>
      <xdr:row>100</xdr:row>
      <xdr:rowOff>67680</xdr:rowOff>
    </xdr:from>
    <xdr:ext cx="942975" cy="895350"/>
    <xdr:pic>
      <xdr:nvPicPr>
        <xdr:cNvPr id="104" name="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142940</xdr:colOff>
      <xdr:row>121</xdr:row>
      <xdr:rowOff>67680</xdr:rowOff>
    </xdr:from>
    <xdr:ext cx="952500" cy="895350"/>
    <xdr:pic>
      <xdr:nvPicPr>
        <xdr:cNvPr id="105" name="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142940</xdr:colOff>
      <xdr:row>122</xdr:row>
      <xdr:rowOff>95548</xdr:rowOff>
    </xdr:from>
    <xdr:ext cx="981075" cy="857250"/>
    <xdr:pic>
      <xdr:nvPicPr>
        <xdr:cNvPr id="106" name="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105138</xdr:colOff>
      <xdr:row>37</xdr:row>
      <xdr:rowOff>103510</xdr:rowOff>
    </xdr:from>
    <xdr:ext cx="1009650" cy="876300"/>
    <xdr:pic>
      <xdr:nvPicPr>
        <xdr:cNvPr id="107" name="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105138</xdr:colOff>
      <xdr:row>36</xdr:row>
      <xdr:rowOff>47774</xdr:rowOff>
    </xdr:from>
    <xdr:ext cx="971550" cy="904875"/>
    <xdr:pic>
      <xdr:nvPicPr>
        <xdr:cNvPr id="108" name="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229177</xdr:colOff>
      <xdr:row>29</xdr:row>
      <xdr:rowOff>87585</xdr:rowOff>
    </xdr:from>
    <xdr:ext cx="781050" cy="838200"/>
    <xdr:pic>
      <xdr:nvPicPr>
        <xdr:cNvPr id="109" name="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257528</xdr:colOff>
      <xdr:row>123</xdr:row>
      <xdr:rowOff>87585</xdr:rowOff>
    </xdr:from>
    <xdr:ext cx="828675" cy="876300"/>
    <xdr:pic>
      <xdr:nvPicPr>
        <xdr:cNvPr id="110" name="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133490</xdr:colOff>
      <xdr:row>39</xdr:row>
      <xdr:rowOff>39812</xdr:rowOff>
    </xdr:from>
    <xdr:ext cx="857250" cy="942975"/>
    <xdr:pic>
      <xdr:nvPicPr>
        <xdr:cNvPr id="111" name="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56704</xdr:colOff>
      <xdr:row>45</xdr:row>
      <xdr:rowOff>27868</xdr:rowOff>
    </xdr:from>
    <xdr:ext cx="904875" cy="933450"/>
    <xdr:pic>
      <xdr:nvPicPr>
        <xdr:cNvPr id="112" name="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76786</xdr:colOff>
      <xdr:row>42</xdr:row>
      <xdr:rowOff>27868</xdr:rowOff>
    </xdr:from>
    <xdr:ext cx="1076325" cy="981075"/>
    <xdr:pic>
      <xdr:nvPicPr>
        <xdr:cNvPr id="113" name="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295331</xdr:colOff>
      <xdr:row>104</xdr:row>
      <xdr:rowOff>103510</xdr:rowOff>
    </xdr:from>
    <xdr:ext cx="619125" cy="847725"/>
    <xdr:pic>
      <xdr:nvPicPr>
        <xdr:cNvPr id="114" name="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152391</xdr:colOff>
      <xdr:row>103</xdr:row>
      <xdr:rowOff>19906</xdr:rowOff>
    </xdr:from>
    <xdr:ext cx="895350" cy="952500"/>
    <xdr:pic>
      <xdr:nvPicPr>
        <xdr:cNvPr id="115" name="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180742</xdr:colOff>
      <xdr:row>63</xdr:row>
      <xdr:rowOff>7962</xdr:rowOff>
    </xdr:from>
    <xdr:ext cx="895350" cy="876300"/>
    <xdr:pic>
      <xdr:nvPicPr>
        <xdr:cNvPr id="116" name="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285880</xdr:colOff>
      <xdr:row>3</xdr:row>
      <xdr:rowOff>55736</xdr:rowOff>
    </xdr:from>
    <xdr:ext cx="695325" cy="904875"/>
    <xdr:pic>
      <xdr:nvPicPr>
        <xdr:cNvPr id="117" name="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114588</xdr:colOff>
      <xdr:row>28</xdr:row>
      <xdr:rowOff>19906</xdr:rowOff>
    </xdr:from>
    <xdr:ext cx="904875" cy="942975"/>
    <xdr:pic>
      <xdr:nvPicPr>
        <xdr:cNvPr id="118" name="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238627</xdr:colOff>
      <xdr:row>124</xdr:row>
      <xdr:rowOff>58601</xdr:rowOff>
    </xdr:from>
    <xdr:ext cx="809625" cy="895350"/>
    <xdr:pic>
      <xdr:nvPicPr>
        <xdr:cNvPr id="119" name="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276430</xdr:colOff>
      <xdr:row>56</xdr:row>
      <xdr:rowOff>47774</xdr:rowOff>
    </xdr:from>
    <xdr:ext cx="800100" cy="914400"/>
    <xdr:pic>
      <xdr:nvPicPr>
        <xdr:cNvPr id="120" name="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133490</xdr:colOff>
      <xdr:row>59</xdr:row>
      <xdr:rowOff>47774</xdr:rowOff>
    </xdr:from>
    <xdr:ext cx="1009650" cy="923925"/>
    <xdr:pic>
      <xdr:nvPicPr>
        <xdr:cNvPr id="121" name="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257528</xdr:colOff>
      <xdr:row>125</xdr:row>
      <xdr:rowOff>67680</xdr:rowOff>
    </xdr:from>
    <xdr:ext cx="762000" cy="876300"/>
    <xdr:pic>
      <xdr:nvPicPr>
        <xdr:cNvPr id="122" name="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124039</xdr:colOff>
      <xdr:row>58</xdr:row>
      <xdr:rowOff>39812</xdr:rowOff>
    </xdr:from>
    <xdr:ext cx="1038225" cy="981075"/>
    <xdr:pic>
      <xdr:nvPicPr>
        <xdr:cNvPr id="123" name="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257528</xdr:colOff>
      <xdr:row>57</xdr:row>
      <xdr:rowOff>39812</xdr:rowOff>
    </xdr:from>
    <xdr:ext cx="781050" cy="962025"/>
    <xdr:pic>
      <xdr:nvPicPr>
        <xdr:cNvPr id="124" name="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161841</xdr:colOff>
      <xdr:row>64</xdr:row>
      <xdr:rowOff>19906</xdr:rowOff>
    </xdr:from>
    <xdr:ext cx="990600" cy="971550"/>
    <xdr:pic>
      <xdr:nvPicPr>
        <xdr:cNvPr id="125" name="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46881</xdr:rowOff>
    </xdr:from>
    <xdr:ext cx="1104900" cy="94297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114012</xdr:colOff>
      <xdr:row>4</xdr:row>
      <xdr:rowOff>66415</xdr:rowOff>
    </xdr:from>
    <xdr:ext cx="923925" cy="9334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28780</xdr:colOff>
      <xdr:row>14</xdr:row>
      <xdr:rowOff>7813</xdr:rowOff>
    </xdr:from>
    <xdr:ext cx="1047750" cy="9429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9962</xdr:colOff>
      <xdr:row>58</xdr:row>
      <xdr:rowOff>27347</xdr:rowOff>
    </xdr:from>
    <xdr:ext cx="1085850" cy="9620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37635</xdr:colOff>
      <xdr:row>61</xdr:row>
      <xdr:rowOff>27347</xdr:rowOff>
    </xdr:from>
    <xdr:ext cx="1019175" cy="9620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123974</xdr:colOff>
      <xdr:row>60</xdr:row>
      <xdr:rowOff>27347</xdr:rowOff>
    </xdr:from>
    <xdr:ext cx="885825" cy="9810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200351</xdr:colOff>
      <xdr:row>44</xdr:row>
      <xdr:rowOff>66415</xdr:rowOff>
    </xdr:from>
    <xdr:ext cx="752475" cy="9429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209206</xdr:colOff>
      <xdr:row>59</xdr:row>
      <xdr:rowOff>85948</xdr:rowOff>
    </xdr:from>
    <xdr:ext cx="676275" cy="8667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95194</xdr:colOff>
      <xdr:row>3</xdr:row>
      <xdr:rowOff>39067</xdr:rowOff>
    </xdr:from>
    <xdr:ext cx="97155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219168</xdr:colOff>
      <xdr:row>62</xdr:row>
      <xdr:rowOff>46881</xdr:rowOff>
    </xdr:from>
    <xdr:ext cx="695325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95194</xdr:colOff>
      <xdr:row>45</xdr:row>
      <xdr:rowOff>46881</xdr:rowOff>
    </xdr:from>
    <xdr:ext cx="1009650" cy="90487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161609</xdr:colOff>
      <xdr:row>46</xdr:row>
      <xdr:rowOff>27347</xdr:rowOff>
    </xdr:from>
    <xdr:ext cx="800100" cy="9620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95194</xdr:colOff>
      <xdr:row>13</xdr:row>
      <xdr:rowOff>19534</xdr:rowOff>
    </xdr:from>
    <xdr:ext cx="914400" cy="9715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114012</xdr:colOff>
      <xdr:row>9</xdr:row>
      <xdr:rowOff>19534</xdr:rowOff>
    </xdr:from>
    <xdr:ext cx="857250" cy="9620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57559</xdr:colOff>
      <xdr:row>8</xdr:row>
      <xdr:rowOff>27347</xdr:rowOff>
    </xdr:from>
    <xdr:ext cx="990600" cy="9620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28780</xdr:colOff>
      <xdr:row>47</xdr:row>
      <xdr:rowOff>46881</xdr:rowOff>
    </xdr:from>
    <xdr:ext cx="1009650" cy="93345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47597</xdr:colOff>
      <xdr:row>15</xdr:row>
      <xdr:rowOff>39067</xdr:rowOff>
    </xdr:from>
    <xdr:ext cx="97155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85232</xdr:colOff>
      <xdr:row>26</xdr:row>
      <xdr:rowOff>39067</xdr:rowOff>
    </xdr:from>
    <xdr:ext cx="981075" cy="9620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105156</xdr:colOff>
      <xdr:row>48</xdr:row>
      <xdr:rowOff>39067</xdr:rowOff>
    </xdr:from>
    <xdr:ext cx="904875" cy="9334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142791</xdr:colOff>
      <xdr:row>2</xdr:row>
      <xdr:rowOff>46881</xdr:rowOff>
    </xdr:from>
    <xdr:ext cx="8953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105156</xdr:colOff>
      <xdr:row>16</xdr:row>
      <xdr:rowOff>19534</xdr:rowOff>
    </xdr:from>
    <xdr:ext cx="962025" cy="94297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132829</xdr:colOff>
      <xdr:row>38</xdr:row>
      <xdr:rowOff>19534</xdr:rowOff>
    </xdr:from>
    <xdr:ext cx="895350" cy="94297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28780</xdr:colOff>
      <xdr:row>20</xdr:row>
      <xdr:rowOff>19534</xdr:rowOff>
    </xdr:from>
    <xdr:ext cx="1057275" cy="97155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180426</xdr:colOff>
      <xdr:row>30</xdr:row>
      <xdr:rowOff>46881</xdr:rowOff>
    </xdr:from>
    <xdr:ext cx="8382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180426</xdr:colOff>
      <xdr:row>33</xdr:row>
      <xdr:rowOff>19534</xdr:rowOff>
    </xdr:from>
    <xdr:ext cx="857250" cy="9620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161609</xdr:colOff>
      <xdr:row>31</xdr:row>
      <xdr:rowOff>19534</xdr:rowOff>
    </xdr:from>
    <xdr:ext cx="9144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152753</xdr:colOff>
      <xdr:row>49</xdr:row>
      <xdr:rowOff>19534</xdr:rowOff>
    </xdr:from>
    <xdr:ext cx="8572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47597</xdr:colOff>
      <xdr:row>50</xdr:row>
      <xdr:rowOff>19534</xdr:rowOff>
    </xdr:from>
    <xdr:ext cx="1019175" cy="9620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85232</xdr:colOff>
      <xdr:row>51</xdr:row>
      <xdr:rowOff>19534</xdr:rowOff>
    </xdr:from>
    <xdr:ext cx="942975" cy="9715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114012</xdr:colOff>
      <xdr:row>52</xdr:row>
      <xdr:rowOff>46881</xdr:rowOff>
    </xdr:from>
    <xdr:ext cx="904875" cy="9429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152753</xdr:colOff>
      <xdr:row>5</xdr:row>
      <xdr:rowOff>27347</xdr:rowOff>
    </xdr:from>
    <xdr:ext cx="809625" cy="9429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152753</xdr:colOff>
      <xdr:row>10</xdr:row>
      <xdr:rowOff>27347</xdr:rowOff>
    </xdr:from>
    <xdr:ext cx="828675" cy="93345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47597</xdr:colOff>
      <xdr:row>39</xdr:row>
      <xdr:rowOff>19534</xdr:rowOff>
    </xdr:from>
    <xdr:ext cx="1066800" cy="94297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152753</xdr:colOff>
      <xdr:row>42</xdr:row>
      <xdr:rowOff>0</xdr:rowOff>
    </xdr:from>
    <xdr:ext cx="847725" cy="9620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152753</xdr:colOff>
      <xdr:row>42</xdr:row>
      <xdr:rowOff>66415</xdr:rowOff>
    </xdr:from>
    <xdr:ext cx="809625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76377</xdr:colOff>
      <xdr:row>34</xdr:row>
      <xdr:rowOff>46881</xdr:rowOff>
    </xdr:from>
    <xdr:ext cx="981075" cy="9525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85232</xdr:colOff>
      <xdr:row>37</xdr:row>
      <xdr:rowOff>19534</xdr:rowOff>
    </xdr:from>
    <xdr:ext cx="971550" cy="97155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123974</xdr:colOff>
      <xdr:row>32</xdr:row>
      <xdr:rowOff>19534</xdr:rowOff>
    </xdr:from>
    <xdr:ext cx="885825" cy="9620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18817</xdr:colOff>
      <xdr:row>35</xdr:row>
      <xdr:rowOff>19534</xdr:rowOff>
    </xdr:from>
    <xdr:ext cx="1123950" cy="97155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105156</xdr:colOff>
      <xdr:row>1</xdr:row>
      <xdr:rowOff>46881</xdr:rowOff>
    </xdr:from>
    <xdr:ext cx="952500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85232</xdr:colOff>
      <xdr:row>40</xdr:row>
      <xdr:rowOff>19534</xdr:rowOff>
    </xdr:from>
    <xdr:ext cx="923925" cy="9620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76377</xdr:colOff>
      <xdr:row>41</xdr:row>
      <xdr:rowOff>19534</xdr:rowOff>
    </xdr:from>
    <xdr:ext cx="981075" cy="97155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66415</xdr:colOff>
      <xdr:row>11</xdr:row>
      <xdr:rowOff>27347</xdr:rowOff>
    </xdr:from>
    <xdr:ext cx="923925" cy="94297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47597</xdr:colOff>
      <xdr:row>36</xdr:row>
      <xdr:rowOff>19534</xdr:rowOff>
    </xdr:from>
    <xdr:ext cx="1009650" cy="94297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58601</xdr:rowOff>
    </xdr:from>
    <xdr:ext cx="1095375" cy="90487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132829</xdr:colOff>
      <xdr:row>6</xdr:row>
      <xdr:rowOff>46881</xdr:rowOff>
    </xdr:from>
    <xdr:ext cx="895350" cy="942975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66415</xdr:colOff>
      <xdr:row>54</xdr:row>
      <xdr:rowOff>27347</xdr:rowOff>
    </xdr:from>
    <xdr:ext cx="1038225" cy="962025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161609</xdr:colOff>
      <xdr:row>53</xdr:row>
      <xdr:rowOff>46881</xdr:rowOff>
    </xdr:from>
    <xdr:ext cx="942975" cy="89535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132829</xdr:colOff>
      <xdr:row>55</xdr:row>
      <xdr:rowOff>93762</xdr:rowOff>
    </xdr:from>
    <xdr:ext cx="914400" cy="8763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229130</xdr:colOff>
      <xdr:row>21</xdr:row>
      <xdr:rowOff>46881</xdr:rowOff>
    </xdr:from>
    <xdr:ext cx="676275" cy="93345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152753</xdr:colOff>
      <xdr:row>43</xdr:row>
      <xdr:rowOff>78135</xdr:rowOff>
    </xdr:from>
    <xdr:ext cx="857250" cy="847725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142791</xdr:colOff>
      <xdr:row>17</xdr:row>
      <xdr:rowOff>58601</xdr:rowOff>
    </xdr:from>
    <xdr:ext cx="866775" cy="866775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171571</xdr:colOff>
      <xdr:row>27</xdr:row>
      <xdr:rowOff>85948</xdr:rowOff>
    </xdr:from>
    <xdr:ext cx="790575" cy="81915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276727</xdr:colOff>
      <xdr:row>12</xdr:row>
      <xdr:rowOff>58601</xdr:rowOff>
    </xdr:from>
    <xdr:ext cx="685800" cy="9144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209206</xdr:colOff>
      <xdr:row>18</xdr:row>
      <xdr:rowOff>78135</xdr:rowOff>
    </xdr:from>
    <xdr:ext cx="781050" cy="847725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123974</xdr:colOff>
      <xdr:row>23</xdr:row>
      <xdr:rowOff>39067</xdr:rowOff>
    </xdr:from>
    <xdr:ext cx="923925" cy="923925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190388</xdr:colOff>
      <xdr:row>56</xdr:row>
      <xdr:rowOff>85948</xdr:rowOff>
    </xdr:from>
    <xdr:ext cx="819150" cy="81915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76377</xdr:colOff>
      <xdr:row>19</xdr:row>
      <xdr:rowOff>27347</xdr:rowOff>
    </xdr:from>
    <xdr:ext cx="971550" cy="942975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200351</xdr:colOff>
      <xdr:row>28</xdr:row>
      <xdr:rowOff>105482</xdr:rowOff>
    </xdr:from>
    <xdr:ext cx="809625" cy="89535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132829</xdr:colOff>
      <xdr:row>29</xdr:row>
      <xdr:rowOff>39067</xdr:rowOff>
    </xdr:from>
    <xdr:ext cx="838200" cy="89535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209206</xdr:colOff>
      <xdr:row>57</xdr:row>
      <xdr:rowOff>58601</xdr:rowOff>
    </xdr:from>
    <xdr:ext cx="676275" cy="866775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200351</xdr:colOff>
      <xdr:row>24</xdr:row>
      <xdr:rowOff>19534</xdr:rowOff>
    </xdr:from>
    <xdr:ext cx="809625" cy="942975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105156</xdr:colOff>
      <xdr:row>25</xdr:row>
      <xdr:rowOff>39067</xdr:rowOff>
    </xdr:from>
    <xdr:ext cx="933450" cy="942975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B12"/>
  <sheetViews>
    <sheetView tabSelected="1" workbookViewId="0" showGridLines="true" showRowColHeaders="1">
      <selection activeCell="A11" sqref="A11:B12"/>
    </sheetView>
  </sheetViews>
  <sheetFormatPr customHeight="true" defaultRowHeight="15" outlineLevelRow="0" outlineLevelCol="0"/>
  <cols>
    <col min="2" max="2" width="51.85546875" customWidth="true" style="0"/>
  </cols>
  <sheetData>
    <row r="1" spans="1:2" customHeight="1" ht="15">
      <c r="A1" s="78">
        <v>1</v>
      </c>
      <c r="B1" s="78" t="s">
        <v>0</v>
      </c>
    </row>
    <row r="2" spans="1:2" customHeight="1" ht="15">
      <c r="A2" s="78">
        <v>2</v>
      </c>
      <c r="B2" s="78" t="s">
        <v>1</v>
      </c>
    </row>
    <row r="3" spans="1:2" customHeight="1" ht="15">
      <c r="A3" s="78">
        <v>3</v>
      </c>
      <c r="B3" s="78" t="s">
        <v>2</v>
      </c>
    </row>
    <row r="4" spans="1:2" customHeight="1" ht="15">
      <c r="A4" s="78">
        <v>4</v>
      </c>
      <c r="B4" s="78" t="s">
        <v>3</v>
      </c>
    </row>
    <row r="5" spans="1:2" customHeight="1" ht="15">
      <c r="A5" s="78">
        <v>5</v>
      </c>
      <c r="B5" s="78" t="s">
        <v>4</v>
      </c>
    </row>
    <row r="6" spans="1:2" customHeight="1" ht="15">
      <c r="A6" s="78">
        <v>6</v>
      </c>
      <c r="B6" s="78" t="s">
        <v>5</v>
      </c>
    </row>
    <row r="7" spans="1:2" customHeight="1" ht="15">
      <c r="A7" s="78">
        <v>7</v>
      </c>
      <c r="B7" s="78" t="s">
        <v>6</v>
      </c>
    </row>
    <row r="8" spans="1:2" customHeight="1" ht="15">
      <c r="A8" s="78">
        <v>8</v>
      </c>
      <c r="B8" s="78" t="s">
        <v>7</v>
      </c>
    </row>
    <row r="9" spans="1:2" customHeight="1" ht="15">
      <c r="A9" s="78">
        <v>9</v>
      </c>
      <c r="B9" s="78" t="s">
        <v>8</v>
      </c>
    </row>
    <row r="10" spans="1:2" customHeight="1" ht="15">
      <c r="A10" s="78">
        <v>10</v>
      </c>
      <c r="B10" s="78" t="s">
        <v>9</v>
      </c>
    </row>
    <row r="11" spans="1:2" customHeight="1" ht="15">
      <c r="A11" s="78">
        <v>11</v>
      </c>
      <c r="B11" t="s">
        <v>10</v>
      </c>
    </row>
    <row r="12" spans="1:2" customHeight="1" ht="15">
      <c r="A12">
        <v>12</v>
      </c>
      <c r="B12" s="78" t="s">
        <v>11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printOptions gridLines="false" gridLinesSet="true"/>
  <pageMargins left="0.7" right="0.7" top="0.75" bottom="0.75" header="0.3" footer="0.3"/>
  <pageSetup paperSize="0" orientation="portrai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15"/>
  <sheetViews>
    <sheetView tabSelected="0" workbookViewId="0" showGridLines="true" showRowColHeaders="1">
      <selection activeCell="B2" sqref="B2"/>
    </sheetView>
  </sheetViews>
  <sheetFormatPr customHeight="true" defaultRowHeight="15" defaultColWidth="9.140625" outlineLevelRow="0" outlineLevelCol="0"/>
  <cols>
    <col min="1" max="1" width="16.7109375" customWidth="true" style="78"/>
    <col min="2" max="2" width="24.42578125" customWidth="true" style="32"/>
    <col min="3" max="3" width="15.140625" customWidth="true" style="32"/>
    <col min="4" max="4" width="15.5703125" customWidth="true" style="32"/>
    <col min="5" max="5" width="18" customWidth="true" style="32"/>
    <col min="6" max="6" width="20.140625" customWidth="true" style="78"/>
    <col min="7" max="7" width="10.5703125" customWidth="true" style="78"/>
    <col min="8" max="8" width="9.140625" style="78"/>
    <col min="9" max="9" width="9.140625" style="78"/>
    <col min="10" max="10" width="23.85546875" customWidth="true" style="78"/>
    <col min="11" max="11" width="9.140625" style="78"/>
    <col min="12" max="12" width="9.140625" style="78"/>
    <col min="13" max="13" width="9.140625" style="78"/>
    <col min="14" max="14" width="11.42578125" customWidth="true" style="78"/>
  </cols>
  <sheetData>
    <row r="1" spans="1:15" customHeight="1" ht="44.45">
      <c r="A1" s="93" t="s">
        <v>12</v>
      </c>
      <c r="B1" s="93" t="s">
        <v>13</v>
      </c>
      <c r="C1" s="93" t="s">
        <v>14</v>
      </c>
      <c r="D1" s="93" t="s">
        <v>15</v>
      </c>
      <c r="E1" s="93" t="s">
        <v>16</v>
      </c>
      <c r="F1" s="18" t="s">
        <v>17</v>
      </c>
      <c r="G1" s="18" t="s">
        <v>18</v>
      </c>
      <c r="H1" s="18" t="s">
        <v>19</v>
      </c>
      <c r="I1" s="17" t="s">
        <v>20</v>
      </c>
    </row>
    <row r="2" spans="1:15" customHeight="1" ht="81" s="99" customFormat="1">
      <c r="A2" s="18"/>
      <c r="B2" s="107" t="s">
        <v>21</v>
      </c>
      <c r="C2" s="98">
        <v>30034</v>
      </c>
      <c r="D2" s="97" t="s">
        <v>22</v>
      </c>
      <c r="E2" s="97" t="s">
        <v>23</v>
      </c>
      <c r="F2" s="18">
        <f>3+2+1+1+0.5+0.5</f>
        <v>8</v>
      </c>
      <c r="G2" s="18">
        <f>2+3+3+3+0+0.5</f>
        <v>11.5</v>
      </c>
      <c r="H2" s="18">
        <f>5+5+5+5+1+1</f>
        <v>22</v>
      </c>
      <c r="I2" s="18">
        <f>F2+G2+H2</f>
        <v>41.5</v>
      </c>
    </row>
    <row r="3" spans="1:15" customHeight="1" ht="81">
      <c r="A3" s="4"/>
      <c r="B3" s="52"/>
      <c r="C3" s="49"/>
      <c r="D3" s="48"/>
      <c r="E3" s="48"/>
      <c r="F3" s="51"/>
      <c r="G3" s="51"/>
      <c r="H3" s="51"/>
      <c r="I3" s="51"/>
    </row>
    <row r="4" spans="1:15" customHeight="1" ht="81">
      <c r="A4" s="4"/>
      <c r="B4" s="52"/>
      <c r="C4" s="57"/>
      <c r="D4" s="48"/>
      <c r="E4" s="48"/>
      <c r="F4" s="51"/>
      <c r="G4" s="51"/>
      <c r="H4" s="51"/>
      <c r="I4" s="51"/>
    </row>
    <row r="7" spans="1:15" customHeight="1" ht="15">
      <c r="J7" s="112" t="s">
        <v>24</v>
      </c>
      <c r="K7" s="112"/>
      <c r="L7" s="112"/>
      <c r="M7" s="112"/>
      <c r="N7" s="112"/>
      <c r="O7" s="112"/>
    </row>
    <row r="8" spans="1:15" customHeight="1" ht="15">
      <c r="J8" s="113" t="s">
        <v>17</v>
      </c>
      <c r="K8" s="113"/>
      <c r="L8" s="113" t="s">
        <v>18</v>
      </c>
      <c r="M8" s="113"/>
      <c r="N8" s="113" t="s">
        <v>19</v>
      </c>
      <c r="O8" s="113"/>
    </row>
    <row r="9" spans="1:15" customHeight="1" ht="15">
      <c r="J9" s="2" t="s">
        <v>25</v>
      </c>
      <c r="K9" s="5" t="s">
        <v>26</v>
      </c>
      <c r="L9" s="2" t="s">
        <v>27</v>
      </c>
      <c r="M9" s="5" t="s">
        <v>26</v>
      </c>
      <c r="N9" s="2" t="s">
        <v>28</v>
      </c>
      <c r="O9" s="5" t="s">
        <v>26</v>
      </c>
    </row>
    <row r="10" spans="1:15" customHeight="1" ht="39.6">
      <c r="J10" s="3" t="s">
        <v>29</v>
      </c>
      <c r="K10" s="5" t="s">
        <v>30</v>
      </c>
      <c r="L10" s="2" t="s">
        <v>31</v>
      </c>
      <c r="M10" s="5" t="s">
        <v>32</v>
      </c>
      <c r="N10" s="2" t="s">
        <v>33</v>
      </c>
      <c r="O10" s="5" t="s">
        <v>30</v>
      </c>
    </row>
    <row r="11" spans="1:15" customHeight="1" ht="15">
      <c r="J11" s="2" t="s">
        <v>34</v>
      </c>
      <c r="K11" s="5" t="s">
        <v>32</v>
      </c>
      <c r="L11" s="2" t="s">
        <v>35</v>
      </c>
      <c r="M11" s="5" t="s">
        <v>36</v>
      </c>
      <c r="N11" s="2" t="s">
        <v>37</v>
      </c>
      <c r="O11" s="5" t="s">
        <v>32</v>
      </c>
    </row>
    <row r="12" spans="1:15" customHeight="1" ht="15">
      <c r="J12" s="2" t="s">
        <v>38</v>
      </c>
      <c r="K12" s="5" t="s">
        <v>36</v>
      </c>
      <c r="L12" s="2" t="s">
        <v>39</v>
      </c>
      <c r="M12" s="5" t="s">
        <v>40</v>
      </c>
      <c r="N12" s="2"/>
      <c r="O12" s="5"/>
    </row>
    <row r="13" spans="1:15" customHeight="1" ht="15">
      <c r="J13" s="2" t="s">
        <v>41</v>
      </c>
      <c r="K13" s="5" t="s">
        <v>40</v>
      </c>
      <c r="L13" s="4"/>
      <c r="M13" s="6"/>
      <c r="N13" s="2"/>
      <c r="O13" s="5"/>
    </row>
    <row r="14" spans="1:15" customHeight="1" ht="15">
      <c r="J14" s="2"/>
      <c r="K14" s="5"/>
      <c r="L14" s="4"/>
      <c r="M14" s="6"/>
      <c r="N14" s="2" t="s">
        <v>42</v>
      </c>
      <c r="O14" s="7">
        <v>0.5</v>
      </c>
    </row>
    <row r="15" spans="1:15" customHeight="1" ht="15">
      <c r="J15" s="1"/>
      <c r="K15" s="1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J7:O7"/>
    <mergeCell ref="J8:K8"/>
    <mergeCell ref="L8:M8"/>
    <mergeCell ref="N8:O8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19"/>
  <sheetViews>
    <sheetView tabSelected="0" workbookViewId="0" zoomScale="90" zoomScaleNormal="90" showGridLines="true" showRowColHeaders="1">
      <selection activeCell="B3" sqref="B3"/>
    </sheetView>
  </sheetViews>
  <sheetFormatPr customHeight="true" defaultRowHeight="15" defaultColWidth="9.140625" outlineLevelRow="0" outlineLevelCol="0"/>
  <cols>
    <col min="1" max="1" width="16.7109375" customWidth="true" style="16"/>
    <col min="2" max="2" width="24.42578125" customWidth="true" style="32"/>
    <col min="3" max="3" width="15.140625" customWidth="true" style="32"/>
    <col min="4" max="4" width="15.5703125" customWidth="true" style="32"/>
    <col min="5" max="5" width="18" customWidth="true" style="32"/>
    <col min="6" max="6" width="20.140625" customWidth="true" style="16"/>
    <col min="7" max="7" width="10.5703125" customWidth="true" style="16"/>
    <col min="8" max="8" width="9.140625" style="16"/>
    <col min="9" max="9" width="9.140625" style="16"/>
    <col min="10" max="10" width="23.85546875" customWidth="true" style="16"/>
    <col min="11" max="11" width="9.140625" style="16"/>
    <col min="12" max="12" width="9.140625" style="16"/>
    <col min="13" max="13" width="9.140625" style="16"/>
    <col min="14" max="14" width="11.42578125" customWidth="true" style="16"/>
  </cols>
  <sheetData>
    <row r="1" spans="1:15" customHeight="1" ht="44.45">
      <c r="A1" s="75" t="s">
        <v>12</v>
      </c>
      <c r="B1" s="71" t="s">
        <v>13</v>
      </c>
      <c r="C1" s="71" t="s">
        <v>14</v>
      </c>
      <c r="D1" s="71" t="s">
        <v>15</v>
      </c>
      <c r="E1" s="71" t="s">
        <v>16</v>
      </c>
      <c r="F1" s="18" t="s">
        <v>17</v>
      </c>
      <c r="G1" s="18" t="s">
        <v>18</v>
      </c>
      <c r="H1" s="18" t="s">
        <v>19</v>
      </c>
      <c r="I1" s="17" t="s">
        <v>20</v>
      </c>
    </row>
    <row r="2" spans="1:15" customHeight="1" ht="78.6" s="99" customFormat="1">
      <c r="A2" s="18"/>
      <c r="B2" s="97" t="s">
        <v>43</v>
      </c>
      <c r="C2" s="98">
        <v>33675</v>
      </c>
      <c r="D2" s="97" t="s">
        <v>44</v>
      </c>
      <c r="E2" s="97" t="s">
        <v>45</v>
      </c>
      <c r="F2" s="18">
        <f>2+2+2+1</f>
        <v>7</v>
      </c>
      <c r="G2" s="18">
        <f>1+1+1+1</f>
        <v>4</v>
      </c>
      <c r="H2" s="18">
        <f>5+4+4+3</f>
        <v>16</v>
      </c>
      <c r="I2" s="18">
        <f>F2+G2+H2</f>
        <v>27</v>
      </c>
    </row>
    <row r="3" spans="1:15" customHeight="1" ht="81" s="99" customFormat="1">
      <c r="A3" s="18"/>
      <c r="B3" s="76" t="s">
        <v>46</v>
      </c>
      <c r="C3" s="103">
        <v>32979</v>
      </c>
      <c r="D3" s="97" t="s">
        <v>47</v>
      </c>
      <c r="E3" s="97" t="s">
        <v>48</v>
      </c>
      <c r="F3" s="18">
        <f>1+1</f>
        <v>2</v>
      </c>
      <c r="G3" s="18">
        <f>1+1</f>
        <v>2</v>
      </c>
      <c r="H3" s="18">
        <f>5+4</f>
        <v>9</v>
      </c>
      <c r="I3" s="18">
        <f>F3+G3+H3</f>
        <v>13</v>
      </c>
    </row>
    <row r="4" spans="1:15" customHeight="1" ht="81" s="99" customFormat="1">
      <c r="A4" s="18"/>
      <c r="B4" s="76" t="s">
        <v>49</v>
      </c>
      <c r="C4" s="103">
        <v>33742</v>
      </c>
      <c r="D4" s="76" t="s">
        <v>50</v>
      </c>
      <c r="E4" s="76" t="s">
        <v>51</v>
      </c>
      <c r="F4" s="18">
        <f>1</f>
        <v>1</v>
      </c>
      <c r="G4" s="18">
        <f>1</f>
        <v>1</v>
      </c>
      <c r="H4" s="18">
        <f>5</f>
        <v>5</v>
      </c>
      <c r="I4" s="18">
        <f>F4+G4+H4</f>
        <v>7</v>
      </c>
      <c r="J4" s="106"/>
    </row>
    <row r="5" spans="1:15" customHeight="1" ht="81">
      <c r="A5" s="4"/>
      <c r="B5" s="52" t="s">
        <v>52</v>
      </c>
      <c r="C5" s="49">
        <v>32684</v>
      </c>
      <c r="D5" s="48" t="s">
        <v>50</v>
      </c>
      <c r="E5" s="48" t="s">
        <v>53</v>
      </c>
      <c r="F5" s="51">
        <f>0.5+0.5</f>
        <v>1</v>
      </c>
      <c r="G5" s="51">
        <v>0</v>
      </c>
      <c r="H5" s="51">
        <v>0</v>
      </c>
      <c r="I5" s="51">
        <f>F5+G5+H5</f>
        <v>1</v>
      </c>
    </row>
    <row r="6" spans="1:15" customHeight="1" ht="81">
      <c r="A6" s="4"/>
      <c r="B6" s="52" t="s">
        <v>54</v>
      </c>
      <c r="C6" s="49">
        <v>33780</v>
      </c>
      <c r="D6" s="48" t="s">
        <v>50</v>
      </c>
      <c r="E6" s="48" t="s">
        <v>53</v>
      </c>
      <c r="F6" s="51">
        <v>0.5</v>
      </c>
      <c r="G6" s="51">
        <v>0</v>
      </c>
      <c r="H6" s="51">
        <v>0</v>
      </c>
      <c r="I6" s="51">
        <f>F6+G6+H6</f>
        <v>0.5</v>
      </c>
    </row>
    <row r="7" spans="1:15" customHeight="1" ht="81" s="78" customFormat="1">
      <c r="A7" s="4"/>
      <c r="B7" s="65" t="s">
        <v>55</v>
      </c>
      <c r="C7" s="57">
        <v>31078</v>
      </c>
      <c r="D7" s="48" t="s">
        <v>44</v>
      </c>
      <c r="E7" s="48" t="s">
        <v>45</v>
      </c>
      <c r="F7" s="51"/>
      <c r="G7" s="51"/>
      <c r="H7" s="51"/>
      <c r="I7" s="51">
        <f>F7+G7+H7</f>
        <v>0</v>
      </c>
    </row>
    <row r="8" spans="1:15" customHeight="1" ht="81" s="78" customFormat="1">
      <c r="A8" s="4"/>
      <c r="B8" s="52" t="s">
        <v>56</v>
      </c>
      <c r="C8" s="57">
        <v>32260</v>
      </c>
      <c r="D8" s="48" t="s">
        <v>44</v>
      </c>
      <c r="E8" s="48" t="s">
        <v>45</v>
      </c>
      <c r="F8" s="51"/>
      <c r="G8" s="51"/>
      <c r="H8" s="51"/>
      <c r="I8" s="51">
        <f>F8+G8+H8</f>
        <v>0</v>
      </c>
      <c r="J8" s="4"/>
    </row>
    <row r="11" spans="1:15" customHeight="1" ht="15">
      <c r="J11" s="112" t="s">
        <v>24</v>
      </c>
      <c r="K11" s="112"/>
      <c r="L11" s="112"/>
      <c r="M11" s="112"/>
      <c r="N11" s="112"/>
      <c r="O11" s="112"/>
    </row>
    <row r="12" spans="1:15" customHeight="1" ht="15">
      <c r="J12" s="113" t="s">
        <v>17</v>
      </c>
      <c r="K12" s="113"/>
      <c r="L12" s="113" t="s">
        <v>18</v>
      </c>
      <c r="M12" s="113"/>
      <c r="N12" s="113" t="s">
        <v>19</v>
      </c>
      <c r="O12" s="113"/>
    </row>
    <row r="13" spans="1:15" customHeight="1" ht="15">
      <c r="J13" s="2" t="s">
        <v>25</v>
      </c>
      <c r="K13" s="5" t="s">
        <v>26</v>
      </c>
      <c r="L13" s="2" t="s">
        <v>27</v>
      </c>
      <c r="M13" s="5" t="s">
        <v>26</v>
      </c>
      <c r="N13" s="2" t="s">
        <v>28</v>
      </c>
      <c r="O13" s="5" t="s">
        <v>26</v>
      </c>
    </row>
    <row r="14" spans="1:15" customHeight="1" ht="39.6">
      <c r="J14" s="3" t="s">
        <v>29</v>
      </c>
      <c r="K14" s="5" t="s">
        <v>30</v>
      </c>
      <c r="L14" s="2" t="s">
        <v>31</v>
      </c>
      <c r="M14" s="5" t="s">
        <v>32</v>
      </c>
      <c r="N14" s="2" t="s">
        <v>33</v>
      </c>
      <c r="O14" s="5" t="s">
        <v>30</v>
      </c>
    </row>
    <row r="15" spans="1:15" customHeight="1" ht="15">
      <c r="J15" s="2" t="s">
        <v>34</v>
      </c>
      <c r="K15" s="5" t="s">
        <v>32</v>
      </c>
      <c r="L15" s="2" t="s">
        <v>35</v>
      </c>
      <c r="M15" s="5" t="s">
        <v>36</v>
      </c>
      <c r="N15" s="2" t="s">
        <v>37</v>
      </c>
      <c r="O15" s="5" t="s">
        <v>32</v>
      </c>
    </row>
    <row r="16" spans="1:15" customHeight="1" ht="15">
      <c r="J16" s="2" t="s">
        <v>38</v>
      </c>
      <c r="K16" s="5" t="s">
        <v>36</v>
      </c>
      <c r="L16" s="2" t="s">
        <v>39</v>
      </c>
      <c r="M16" s="5" t="s">
        <v>40</v>
      </c>
      <c r="N16" s="2"/>
      <c r="O16" s="5"/>
    </row>
    <row r="17" spans="1:15" customHeight="1" ht="15">
      <c r="J17" s="2" t="s">
        <v>41</v>
      </c>
      <c r="K17" s="5" t="s">
        <v>40</v>
      </c>
      <c r="L17" s="4"/>
      <c r="M17" s="6"/>
      <c r="N17" s="2"/>
      <c r="O17" s="5"/>
    </row>
    <row r="18" spans="1:15" customHeight="1" ht="15">
      <c r="J18" s="2"/>
      <c r="K18" s="5"/>
      <c r="L18" s="4"/>
      <c r="M18" s="6"/>
      <c r="N18" s="2" t="s">
        <v>42</v>
      </c>
      <c r="O18" s="7">
        <v>0.5</v>
      </c>
    </row>
    <row r="19" spans="1:15" customHeight="1" ht="15">
      <c r="J19" s="1"/>
      <c r="K19" s="1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J11:O11"/>
    <mergeCell ref="J12:K12"/>
    <mergeCell ref="L12:M12"/>
    <mergeCell ref="N12:O12"/>
  </mergeCells>
  <printOptions gridLines="false" gridLinesSet="true"/>
  <pageMargins left="0.7" right="0.7" top="0.75" bottom="0.75" header="0.3" footer="0.3"/>
  <pageSetup paperSize="9" orientation="portrai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30"/>
  <sheetViews>
    <sheetView tabSelected="0" workbookViewId="0" showGridLines="true" showRowColHeaders="1">
      <selection activeCell="B5" sqref="B5"/>
    </sheetView>
  </sheetViews>
  <sheetFormatPr customHeight="true" defaultRowHeight="15" outlineLevelRow="0" outlineLevelCol="0"/>
  <cols>
    <col min="1" max="1" width="18.5703125" customWidth="true" style="0"/>
    <col min="2" max="2" width="24.42578125" customWidth="true" style="32"/>
    <col min="3" max="3" width="15.140625" customWidth="true" style="32"/>
    <col min="4" max="4" width="15.5703125" customWidth="true" style="32"/>
    <col min="5" max="5" width="18" customWidth="true" style="32"/>
    <col min="6" max="6" width="20.140625" customWidth="true" style="0"/>
    <col min="7" max="7" width="10.5703125" customWidth="true" style="0"/>
    <col min="10" max="10" width="23.85546875" customWidth="true" style="0"/>
    <col min="14" max="14" width="11.42578125" customWidth="true" style="0"/>
  </cols>
  <sheetData>
    <row r="1" spans="1:15" customHeight="1" ht="44.45">
      <c r="A1" s="75" t="s">
        <v>12</v>
      </c>
      <c r="B1" s="44" t="s">
        <v>13</v>
      </c>
      <c r="C1" s="44" t="s">
        <v>14</v>
      </c>
      <c r="D1" s="90" t="s">
        <v>15</v>
      </c>
      <c r="E1" s="44" t="s">
        <v>16</v>
      </c>
      <c r="F1" s="18" t="s">
        <v>17</v>
      </c>
      <c r="G1" s="18" t="s">
        <v>18</v>
      </c>
      <c r="H1" s="18" t="s">
        <v>19</v>
      </c>
      <c r="I1" s="17" t="s">
        <v>20</v>
      </c>
    </row>
    <row r="2" spans="1:15" customHeight="1" ht="78.6" s="99" customFormat="1">
      <c r="A2" s="18"/>
      <c r="B2" s="76" t="s">
        <v>57</v>
      </c>
      <c r="C2" s="103">
        <v>38090</v>
      </c>
      <c r="D2" s="97" t="s">
        <v>58</v>
      </c>
      <c r="E2" s="100" t="s">
        <v>59</v>
      </c>
      <c r="F2" s="18">
        <f>2+2+1+1</f>
        <v>6</v>
      </c>
      <c r="G2" s="18">
        <f>3+3+3+3</f>
        <v>12</v>
      </c>
      <c r="H2" s="18">
        <f>5+5+5+5</f>
        <v>20</v>
      </c>
      <c r="I2" s="18">
        <f>F2+G2+H2</f>
        <v>38</v>
      </c>
    </row>
    <row r="3" spans="1:15" customHeight="1" ht="78.6" s="99" customFormat="1">
      <c r="A3" s="18"/>
      <c r="B3" s="76" t="s">
        <v>60</v>
      </c>
      <c r="C3" s="103">
        <v>35983</v>
      </c>
      <c r="D3" s="97" t="s">
        <v>50</v>
      </c>
      <c r="E3" s="97" t="s">
        <v>53</v>
      </c>
      <c r="F3" s="18">
        <f>2+2+2+1+1</f>
        <v>8</v>
      </c>
      <c r="G3" s="18">
        <f>1+1+1+1+1</f>
        <v>5</v>
      </c>
      <c r="H3" s="18">
        <f>5+5+5+4+5</f>
        <v>24</v>
      </c>
      <c r="I3" s="18">
        <f>F3+G3+H3</f>
        <v>37</v>
      </c>
    </row>
    <row r="4" spans="1:15" customHeight="1" ht="78.6" s="99" customFormat="1">
      <c r="A4" s="18"/>
      <c r="B4" s="76" t="s">
        <v>61</v>
      </c>
      <c r="C4" s="103">
        <v>36036</v>
      </c>
      <c r="D4" s="97" t="s">
        <v>50</v>
      </c>
      <c r="E4" s="97" t="s">
        <v>53</v>
      </c>
      <c r="F4" s="18">
        <f>2+2+2+1+1</f>
        <v>8</v>
      </c>
      <c r="G4" s="18">
        <f>1+1+1+1+1</f>
        <v>5</v>
      </c>
      <c r="H4" s="18">
        <f>5+4+5+5+5</f>
        <v>24</v>
      </c>
      <c r="I4" s="18">
        <f>F4+G4+H4</f>
        <v>37</v>
      </c>
    </row>
    <row r="5" spans="1:15" customHeight="1" ht="78.6" s="99" customFormat="1">
      <c r="A5" s="18"/>
      <c r="B5" s="76" t="s">
        <v>62</v>
      </c>
      <c r="C5" s="103">
        <v>34627</v>
      </c>
      <c r="D5" s="97" t="s">
        <v>22</v>
      </c>
      <c r="E5" s="97" t="s">
        <v>23</v>
      </c>
      <c r="F5" s="18">
        <f>2+2</f>
        <v>4</v>
      </c>
      <c r="G5" s="18">
        <f>5+5</f>
        <v>10</v>
      </c>
      <c r="H5" s="18">
        <f>0.5+5+5+0.5</f>
        <v>11</v>
      </c>
      <c r="I5" s="18">
        <f>F5+G5+H5</f>
        <v>25</v>
      </c>
    </row>
    <row r="6" spans="1:15" customHeight="1" ht="78.6" s="12" customFormat="1">
      <c r="A6" s="8"/>
      <c r="B6" s="52" t="s">
        <v>63</v>
      </c>
      <c r="C6" s="49">
        <v>35007</v>
      </c>
      <c r="D6" s="48" t="s">
        <v>58</v>
      </c>
      <c r="E6" s="48" t="s">
        <v>64</v>
      </c>
      <c r="F6" s="51">
        <f>2+1+1</f>
        <v>4</v>
      </c>
      <c r="G6" s="51">
        <f>3+3+3</f>
        <v>9</v>
      </c>
      <c r="H6" s="51">
        <f>4+4+4</f>
        <v>12</v>
      </c>
      <c r="I6" s="51">
        <f>F6+G6+H6</f>
        <v>25</v>
      </c>
      <c r="J6" s="9"/>
      <c r="K6" s="78"/>
      <c r="L6" s="78"/>
      <c r="M6" s="78"/>
      <c r="N6" s="78"/>
      <c r="O6" s="78"/>
    </row>
    <row r="7" spans="1:15" customHeight="1" ht="78.6" s="16" customFormat="1">
      <c r="A7" s="4"/>
      <c r="B7" s="52" t="s">
        <v>65</v>
      </c>
      <c r="C7" s="49">
        <v>37462</v>
      </c>
      <c r="D7" s="48" t="s">
        <v>66</v>
      </c>
      <c r="E7" s="48" t="s">
        <v>67</v>
      </c>
      <c r="F7" s="51">
        <f>2+0.5+0.5+3</f>
        <v>6</v>
      </c>
      <c r="G7" s="51">
        <f>2+0.5+0.5+2</f>
        <v>5</v>
      </c>
      <c r="H7" s="51">
        <f>5+1+1+5</f>
        <v>12</v>
      </c>
      <c r="I7" s="51">
        <f>F7+G7+H7</f>
        <v>23</v>
      </c>
      <c r="J7" s="78"/>
      <c r="K7" s="78"/>
      <c r="L7" s="78"/>
      <c r="M7" s="78"/>
      <c r="N7" s="78"/>
      <c r="O7" s="78"/>
    </row>
    <row r="8" spans="1:15" customHeight="1" ht="78.6" s="88" customFormat="1">
      <c r="A8" s="85"/>
      <c r="B8" s="86" t="s">
        <v>68</v>
      </c>
      <c r="C8" s="87">
        <v>38018</v>
      </c>
      <c r="D8" s="92" t="s">
        <v>58</v>
      </c>
      <c r="E8" s="86" t="s">
        <v>45</v>
      </c>
      <c r="F8" s="85">
        <f>2+2</f>
        <v>4</v>
      </c>
      <c r="G8" s="85">
        <f>5+5</f>
        <v>10</v>
      </c>
      <c r="H8" s="85">
        <f>3+3</f>
        <v>6</v>
      </c>
      <c r="I8" s="85">
        <f>F8+G8+H8</f>
        <v>20</v>
      </c>
    </row>
    <row r="9" spans="1:15" customHeight="1" ht="78.6" s="16" customFormat="1">
      <c r="A9" s="4"/>
      <c r="B9" s="52" t="s">
        <v>69</v>
      </c>
      <c r="C9" s="49">
        <v>35439</v>
      </c>
      <c r="D9" s="52" t="s">
        <v>47</v>
      </c>
      <c r="E9" s="52" t="s">
        <v>48</v>
      </c>
      <c r="F9" s="51">
        <f>2+1</f>
        <v>3</v>
      </c>
      <c r="G9" s="51">
        <f>3+3</f>
        <v>6</v>
      </c>
      <c r="H9" s="51">
        <f>5+3</f>
        <v>8</v>
      </c>
      <c r="I9" s="51">
        <f>F9+G9+H9</f>
        <v>17</v>
      </c>
      <c r="J9" s="9"/>
    </row>
    <row r="10" spans="1:15" customHeight="1" ht="78.6" s="16" customFormat="1">
      <c r="A10" s="8"/>
      <c r="B10" s="52" t="s">
        <v>70</v>
      </c>
      <c r="C10" s="57">
        <v>37356</v>
      </c>
      <c r="D10" s="48" t="s">
        <v>44</v>
      </c>
      <c r="E10" s="48" t="s">
        <v>45</v>
      </c>
      <c r="F10" s="51">
        <f>2+2</f>
        <v>4</v>
      </c>
      <c r="G10" s="51">
        <f>1+1</f>
        <v>2</v>
      </c>
      <c r="H10" s="51">
        <f>4+4</f>
        <v>8</v>
      </c>
      <c r="I10" s="51">
        <f>F10+G10+H10</f>
        <v>14</v>
      </c>
      <c r="J10" s="9"/>
      <c r="K10" s="78"/>
      <c r="L10" s="78"/>
      <c r="M10" s="78"/>
      <c r="N10" s="78"/>
      <c r="O10" s="78"/>
    </row>
    <row r="11" spans="1:15" customHeight="1" ht="81" s="16" customFormat="1">
      <c r="A11" s="4"/>
      <c r="B11" s="52" t="s">
        <v>71</v>
      </c>
      <c r="C11" s="49">
        <v>38113</v>
      </c>
      <c r="D11" s="52" t="s">
        <v>50</v>
      </c>
      <c r="E11" s="52" t="s">
        <v>51</v>
      </c>
      <c r="F11" s="51">
        <f>2</f>
        <v>2</v>
      </c>
      <c r="G11" s="51">
        <f>5</f>
        <v>5</v>
      </c>
      <c r="H11" s="51">
        <f>5</f>
        <v>5</v>
      </c>
      <c r="I11" s="51">
        <f>F11+G11+H11</f>
        <v>12</v>
      </c>
      <c r="J11" s="78"/>
      <c r="K11" s="78"/>
      <c r="L11" s="78"/>
      <c r="M11" s="78"/>
      <c r="N11" s="78"/>
      <c r="O11" s="78"/>
    </row>
    <row r="12" spans="1:15" customHeight="1" ht="81" s="16" customFormat="1">
      <c r="A12" s="4"/>
      <c r="B12" s="37" t="s">
        <v>72</v>
      </c>
      <c r="C12" s="69">
        <v>37593</v>
      </c>
      <c r="D12" s="37" t="s">
        <v>50</v>
      </c>
      <c r="E12" s="70" t="s">
        <v>51</v>
      </c>
      <c r="F12" s="80">
        <f>2</f>
        <v>2</v>
      </c>
      <c r="G12" s="4">
        <f>5</f>
        <v>5</v>
      </c>
      <c r="H12" s="80">
        <f>5</f>
        <v>5</v>
      </c>
      <c r="I12" s="39">
        <f>F12+G12+H12</f>
        <v>12</v>
      </c>
      <c r="J12" s="8"/>
      <c r="K12" s="81"/>
      <c r="L12" s="81"/>
      <c r="M12" s="81"/>
      <c r="N12" s="81"/>
      <c r="O12" s="81"/>
    </row>
    <row r="13" spans="1:15" customHeight="1" ht="81" s="16" customFormat="1">
      <c r="A13" s="4"/>
      <c r="B13" s="52" t="s">
        <v>73</v>
      </c>
      <c r="C13" s="57">
        <v>34227</v>
      </c>
      <c r="D13" s="52" t="s">
        <v>50</v>
      </c>
      <c r="E13" s="52" t="s">
        <v>51</v>
      </c>
      <c r="F13" s="51">
        <f>2</f>
        <v>2</v>
      </c>
      <c r="G13" s="51">
        <f>5</f>
        <v>5</v>
      </c>
      <c r="H13" s="51">
        <f>4</f>
        <v>4</v>
      </c>
      <c r="I13" s="51">
        <f>F13+G13+H13</f>
        <v>11</v>
      </c>
      <c r="J13" s="9"/>
    </row>
    <row r="14" spans="1:15" customHeight="1" ht="81" s="16" customFormat="1">
      <c r="A14" s="4"/>
      <c r="B14" s="52" t="s">
        <v>74</v>
      </c>
      <c r="C14" s="49">
        <v>37801</v>
      </c>
      <c r="D14" s="48" t="s">
        <v>22</v>
      </c>
      <c r="E14" s="48" t="s">
        <v>23</v>
      </c>
      <c r="F14" s="53">
        <f>2</f>
        <v>2</v>
      </c>
      <c r="G14" s="53">
        <f>3</f>
        <v>3</v>
      </c>
      <c r="H14" s="53">
        <f>4+0.5</f>
        <v>4.5</v>
      </c>
      <c r="I14" s="53">
        <f>F14+G14+H14</f>
        <v>9.5</v>
      </c>
      <c r="J14" s="78"/>
    </row>
    <row r="15" spans="1:15" customHeight="1" ht="81" s="78" customFormat="1">
      <c r="A15" s="8"/>
      <c r="B15" s="73" t="s">
        <v>75</v>
      </c>
      <c r="C15" s="49">
        <v>34558</v>
      </c>
      <c r="D15" s="48" t="s">
        <v>22</v>
      </c>
      <c r="E15" s="48" t="s">
        <v>23</v>
      </c>
      <c r="F15" s="51">
        <f>2</f>
        <v>2</v>
      </c>
      <c r="G15" s="51">
        <f>1</f>
        <v>1</v>
      </c>
      <c r="H15" s="51">
        <f>3</f>
        <v>3</v>
      </c>
      <c r="I15" s="51">
        <f>F15+G15+H15</f>
        <v>6</v>
      </c>
    </row>
    <row r="16" spans="1:15" customHeight="1" ht="81" s="78" customFormat="1">
      <c r="A16" s="4"/>
      <c r="B16" s="73" t="s">
        <v>76</v>
      </c>
      <c r="C16" s="49">
        <v>35487</v>
      </c>
      <c r="D16" s="48" t="s">
        <v>50</v>
      </c>
      <c r="E16" s="48" t="s">
        <v>53</v>
      </c>
      <c r="F16" s="51">
        <f>0.5+0.5</f>
        <v>1</v>
      </c>
      <c r="G16" s="51">
        <v>0</v>
      </c>
      <c r="H16" s="51">
        <v>0</v>
      </c>
      <c r="I16" s="51">
        <f>F16+G16+H16</f>
        <v>1</v>
      </c>
      <c r="J16" s="9"/>
    </row>
    <row r="17" spans="1:15" customHeight="1" ht="81" s="16" customFormat="1">
      <c r="A17" s="8"/>
      <c r="B17" s="73" t="s">
        <v>77</v>
      </c>
      <c r="C17" s="49">
        <v>38111</v>
      </c>
      <c r="D17" s="48" t="s">
        <v>58</v>
      </c>
      <c r="E17" s="50" t="s">
        <v>59</v>
      </c>
      <c r="F17" s="51"/>
      <c r="G17" s="51"/>
      <c r="H17" s="51">
        <v>0.5</v>
      </c>
      <c r="I17" s="51">
        <f>F17+G17+H17</f>
        <v>0.5</v>
      </c>
      <c r="J17" s="78"/>
    </row>
    <row r="18" spans="1:15" customHeight="1" ht="78.6" s="81" customFormat="1">
      <c r="A18" s="4"/>
      <c r="B18" s="52" t="s">
        <v>78</v>
      </c>
      <c r="C18" s="49">
        <v>37797</v>
      </c>
      <c r="D18" s="48" t="s">
        <v>44</v>
      </c>
      <c r="E18" s="48" t="s">
        <v>45</v>
      </c>
      <c r="F18" s="51"/>
      <c r="G18" s="51"/>
      <c r="H18" s="89"/>
      <c r="I18" s="51">
        <f>F18+G18+H18</f>
        <v>0</v>
      </c>
      <c r="J18" s="78"/>
      <c r="K18" s="78"/>
      <c r="L18" s="78"/>
      <c r="M18" s="78"/>
      <c r="N18" s="78"/>
      <c r="O18" s="78"/>
    </row>
    <row r="22" spans="1:15" customHeight="1" ht="15" s="78" customFormat="1">
      <c r="B22" s="32"/>
      <c r="C22" s="32"/>
      <c r="D22" s="32"/>
      <c r="E22" s="32"/>
      <c r="J22" s="114" t="s">
        <v>24</v>
      </c>
      <c r="K22" s="115"/>
      <c r="L22" s="115"/>
      <c r="M22" s="115"/>
      <c r="N22" s="115"/>
      <c r="O22" s="116"/>
    </row>
    <row r="23" spans="1:15" customHeight="1" ht="15" s="78" customFormat="1">
      <c r="B23" s="32"/>
      <c r="C23" s="32"/>
      <c r="D23" s="32"/>
      <c r="E23" s="32"/>
      <c r="J23" s="117" t="s">
        <v>17</v>
      </c>
      <c r="K23" s="118"/>
      <c r="L23" s="117" t="s">
        <v>18</v>
      </c>
      <c r="M23" s="118"/>
      <c r="N23" s="117" t="s">
        <v>19</v>
      </c>
      <c r="O23" s="118"/>
    </row>
    <row r="24" spans="1:15" customHeight="1" ht="15" s="78" customFormat="1">
      <c r="B24" s="32"/>
      <c r="C24" s="32"/>
      <c r="D24" s="32"/>
      <c r="E24" s="32"/>
      <c r="J24" s="2" t="s">
        <v>25</v>
      </c>
      <c r="K24" s="5" t="s">
        <v>26</v>
      </c>
      <c r="L24" s="2" t="s">
        <v>27</v>
      </c>
      <c r="M24" s="5" t="s">
        <v>26</v>
      </c>
      <c r="N24" s="2" t="s">
        <v>28</v>
      </c>
      <c r="O24" s="5" t="s">
        <v>26</v>
      </c>
    </row>
    <row r="25" spans="1:15" customHeight="1" ht="39.6" s="78" customFormat="1">
      <c r="B25" s="32"/>
      <c r="C25" s="32"/>
      <c r="D25" s="32"/>
      <c r="E25" s="32"/>
      <c r="J25" s="3" t="s">
        <v>29</v>
      </c>
      <c r="K25" s="5" t="s">
        <v>30</v>
      </c>
      <c r="L25" s="2" t="s">
        <v>31</v>
      </c>
      <c r="M25" s="5" t="s">
        <v>32</v>
      </c>
      <c r="N25" s="2" t="s">
        <v>33</v>
      </c>
      <c r="O25" s="5" t="s">
        <v>30</v>
      </c>
    </row>
    <row r="26" spans="1:15" customHeight="1" ht="15" s="78" customFormat="1">
      <c r="B26" s="32"/>
      <c r="C26" s="32"/>
      <c r="D26" s="32"/>
      <c r="E26" s="32"/>
      <c r="J26" s="2" t="s">
        <v>34</v>
      </c>
      <c r="K26" s="5" t="s">
        <v>32</v>
      </c>
      <c r="L26" s="2" t="s">
        <v>35</v>
      </c>
      <c r="M26" s="5" t="s">
        <v>36</v>
      </c>
      <c r="N26" s="2" t="s">
        <v>37</v>
      </c>
      <c r="O26" s="5" t="s">
        <v>32</v>
      </c>
    </row>
    <row r="27" spans="1:15" customHeight="1" ht="15" s="78" customFormat="1">
      <c r="B27" s="32"/>
      <c r="C27" s="32"/>
      <c r="D27" s="32"/>
      <c r="E27" s="32"/>
      <c r="J27" s="2" t="s">
        <v>38</v>
      </c>
      <c r="K27" s="5" t="s">
        <v>36</v>
      </c>
      <c r="L27" s="2" t="s">
        <v>39</v>
      </c>
      <c r="M27" s="5" t="s">
        <v>40</v>
      </c>
      <c r="N27" s="2"/>
      <c r="O27" s="5"/>
    </row>
    <row r="28" spans="1:15" customHeight="1" ht="15" s="78" customFormat="1">
      <c r="B28" s="32"/>
      <c r="C28" s="32"/>
      <c r="D28" s="32"/>
      <c r="E28" s="32"/>
      <c r="J28" s="2" t="s">
        <v>41</v>
      </c>
      <c r="K28" s="5" t="s">
        <v>40</v>
      </c>
      <c r="L28" s="4"/>
      <c r="M28" s="6"/>
      <c r="N28" s="2"/>
      <c r="O28" s="5"/>
    </row>
    <row r="29" spans="1:15" customHeight="1" ht="15" s="78" customFormat="1">
      <c r="B29" s="32"/>
      <c r="C29" s="32"/>
      <c r="D29" s="32"/>
      <c r="E29" s="32"/>
      <c r="J29" s="2"/>
      <c r="K29" s="5"/>
      <c r="L29" s="4"/>
      <c r="M29" s="6"/>
      <c r="N29" s="2" t="s">
        <v>42</v>
      </c>
      <c r="O29" s="7">
        <v>0.5</v>
      </c>
    </row>
    <row r="30" spans="1:15" customHeight="1" ht="15" s="78" customFormat="1">
      <c r="B30" s="32"/>
      <c r="C30" s="32"/>
      <c r="D30" s="32"/>
      <c r="E30" s="32"/>
      <c r="J30" s="1"/>
      <c r="K30" s="1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J22:O22"/>
    <mergeCell ref="J23:K23"/>
    <mergeCell ref="L23:M23"/>
    <mergeCell ref="N23:O23"/>
  </mergeCells>
  <printOptions gridLines="false" gridLinesSet="true"/>
  <pageMargins left="0.7" right="0.7" top="0.75" bottom="0.75" header="0.3" footer="0.3"/>
  <pageSetup paperSize="9" orientation="portrai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21"/>
  <sheetViews>
    <sheetView tabSelected="0" workbookViewId="0" zoomScale="80" zoomScaleNormal="80" showGridLines="true" showRowColHeaders="1">
      <selection activeCell="H2" sqref="H2"/>
    </sheetView>
  </sheetViews>
  <sheetFormatPr customHeight="true" defaultRowHeight="15" defaultColWidth="8.85546875" outlineLevelRow="0" outlineLevelCol="0"/>
  <cols>
    <col min="1" max="1" width="20.85546875" customWidth="true" style="16"/>
    <col min="2" max="2" width="27.140625" customWidth="true" style="16"/>
    <col min="3" max="3" width="16.140625" customWidth="true" style="16"/>
    <col min="4" max="4" width="12.42578125" customWidth="true" style="16"/>
    <col min="5" max="5" width="9.5703125" customWidth="true" style="16"/>
    <col min="6" max="6" width="20.140625" customWidth="true" style="16"/>
    <col min="7" max="7" width="10.5703125" customWidth="true" style="16"/>
    <col min="8" max="8" width="8.85546875" style="16"/>
    <col min="9" max="9" width="8.85546875" style="16"/>
    <col min="10" max="10" width="23.85546875" customWidth="true" style="16"/>
    <col min="11" max="11" width="8.85546875" style="16"/>
    <col min="12" max="12" width="8.85546875" style="16"/>
    <col min="13" max="13" width="8.85546875" style="16"/>
    <col min="14" max="14" width="11.42578125" customWidth="true" style="16"/>
  </cols>
  <sheetData>
    <row r="1" spans="1:15" customHeight="1" ht="44.45">
      <c r="A1" s="75" t="s">
        <v>12</v>
      </c>
      <c r="B1" s="75" t="s">
        <v>13</v>
      </c>
      <c r="C1" s="75" t="s">
        <v>79</v>
      </c>
      <c r="D1" s="75" t="s">
        <v>15</v>
      </c>
      <c r="E1" s="75" t="s">
        <v>16</v>
      </c>
      <c r="F1" s="75" t="s">
        <v>17</v>
      </c>
      <c r="G1" s="75" t="s">
        <v>18</v>
      </c>
      <c r="H1" s="75" t="s">
        <v>19</v>
      </c>
      <c r="I1" s="76" t="s">
        <v>20</v>
      </c>
    </row>
    <row r="2" spans="1:15" customHeight="1" ht="78.6" s="99" customFormat="1">
      <c r="A2" s="18"/>
      <c r="B2" s="97" t="s">
        <v>80</v>
      </c>
      <c r="C2" s="103">
        <v>37888</v>
      </c>
      <c r="D2" s="97" t="s">
        <v>22</v>
      </c>
      <c r="E2" s="105" t="s">
        <v>23</v>
      </c>
      <c r="F2" s="18">
        <f>3+2+1+1+0.5</f>
        <v>7.5</v>
      </c>
      <c r="G2" s="18">
        <f>2+3+3+3+0</f>
        <v>11</v>
      </c>
      <c r="H2" s="18">
        <f>5+5+5+5+1</f>
        <v>21</v>
      </c>
      <c r="I2" s="18">
        <f>F2+G2+H2</f>
        <v>39.5</v>
      </c>
    </row>
    <row r="3" spans="1:15" customHeight="1" ht="78.6">
      <c r="A3" s="9"/>
      <c r="B3" s="9"/>
      <c r="C3" s="9"/>
      <c r="D3" s="9"/>
      <c r="E3" s="19"/>
      <c r="F3" s="9"/>
      <c r="G3" s="9"/>
      <c r="H3" s="9"/>
      <c r="I3" s="9"/>
      <c r="J3" s="77"/>
    </row>
    <row r="4" spans="1:15" customHeight="1" ht="34.5">
      <c r="A4" s="9"/>
      <c r="B4" s="9"/>
      <c r="C4" s="9"/>
      <c r="D4" s="9"/>
      <c r="E4" s="19"/>
      <c r="F4" s="9"/>
      <c r="G4" s="9"/>
      <c r="H4" s="9"/>
      <c r="I4" s="9"/>
      <c r="J4" s="119" t="s">
        <v>24</v>
      </c>
      <c r="K4" s="112"/>
      <c r="L4" s="112"/>
      <c r="M4" s="112"/>
      <c r="N4" s="112"/>
      <c r="O4" s="112"/>
    </row>
    <row r="5" spans="1:15" customHeight="1" ht="25.5">
      <c r="A5" s="9"/>
      <c r="B5" s="9"/>
      <c r="C5" s="9"/>
      <c r="D5" s="9"/>
      <c r="E5" s="19"/>
      <c r="F5" s="9"/>
      <c r="G5" s="9"/>
      <c r="H5" s="9"/>
      <c r="I5" s="9"/>
      <c r="J5" s="113" t="s">
        <v>17</v>
      </c>
      <c r="K5" s="113"/>
      <c r="L5" s="113" t="s">
        <v>18</v>
      </c>
      <c r="M5" s="113"/>
      <c r="N5" s="113" t="s">
        <v>19</v>
      </c>
      <c r="O5" s="113"/>
    </row>
    <row r="6" spans="1:15" customHeight="1" ht="44.1">
      <c r="A6" s="9"/>
      <c r="B6" s="9"/>
      <c r="C6" s="9"/>
      <c r="D6" s="9"/>
      <c r="E6" s="19"/>
      <c r="F6" s="9"/>
      <c r="G6" s="9"/>
      <c r="H6" s="9"/>
      <c r="I6" s="9"/>
      <c r="J6" s="2" t="s">
        <v>25</v>
      </c>
      <c r="K6" s="5" t="s">
        <v>26</v>
      </c>
      <c r="L6" s="2" t="s">
        <v>27</v>
      </c>
      <c r="M6" s="5" t="s">
        <v>26</v>
      </c>
      <c r="N6" s="2" t="s">
        <v>28</v>
      </c>
      <c r="O6" s="5" t="s">
        <v>26</v>
      </c>
    </row>
    <row r="7" spans="1:15" customHeight="1" ht="54.95">
      <c r="A7" s="9"/>
      <c r="B7" s="9"/>
      <c r="C7" s="9"/>
      <c r="D7" s="9"/>
      <c r="E7" s="19"/>
      <c r="F7" s="9"/>
      <c r="G7" s="9"/>
      <c r="H7" s="9"/>
      <c r="I7" s="9"/>
      <c r="J7" s="3" t="s">
        <v>29</v>
      </c>
      <c r="K7" s="5" t="s">
        <v>30</v>
      </c>
      <c r="L7" s="2" t="s">
        <v>31</v>
      </c>
      <c r="M7" s="5" t="s">
        <v>32</v>
      </c>
      <c r="N7" s="2" t="s">
        <v>33</v>
      </c>
      <c r="O7" s="5" t="s">
        <v>30</v>
      </c>
    </row>
    <row r="8" spans="1:15" customHeight="1" ht="45.95">
      <c r="A8" s="9"/>
      <c r="B8" s="9"/>
      <c r="C8" s="10"/>
      <c r="D8" s="9"/>
      <c r="E8" s="9"/>
      <c r="F8" s="9"/>
      <c r="G8" s="9"/>
      <c r="H8" s="9"/>
      <c r="I8" s="9"/>
      <c r="J8" s="2" t="s">
        <v>34</v>
      </c>
      <c r="K8" s="5" t="s">
        <v>32</v>
      </c>
      <c r="L8" s="2" t="s">
        <v>35</v>
      </c>
      <c r="M8" s="5" t="s">
        <v>36</v>
      </c>
      <c r="N8" s="2" t="s">
        <v>37</v>
      </c>
      <c r="O8" s="5" t="s">
        <v>32</v>
      </c>
    </row>
    <row r="9" spans="1:15" customHeight="1" ht="37.5">
      <c r="A9" s="9"/>
      <c r="B9" s="9"/>
      <c r="C9" s="10"/>
      <c r="D9" s="9"/>
      <c r="E9" s="9"/>
      <c r="F9" s="9"/>
      <c r="G9" s="9"/>
      <c r="H9" s="9"/>
      <c r="I9" s="9"/>
      <c r="J9" s="2" t="s">
        <v>38</v>
      </c>
      <c r="K9" s="5" t="s">
        <v>36</v>
      </c>
      <c r="L9" s="2" t="s">
        <v>39</v>
      </c>
      <c r="M9" s="5" t="s">
        <v>40</v>
      </c>
      <c r="N9" s="2" t="s">
        <v>81</v>
      </c>
      <c r="O9" s="5" t="s">
        <v>36</v>
      </c>
    </row>
    <row r="10" spans="1:15" customHeight="1" ht="33.95">
      <c r="A10" s="9"/>
      <c r="B10" s="9"/>
      <c r="C10" s="10"/>
      <c r="D10" s="9"/>
      <c r="E10" s="9"/>
      <c r="F10" s="9"/>
      <c r="G10" s="9"/>
      <c r="H10" s="9"/>
      <c r="I10" s="9"/>
      <c r="J10" s="2" t="s">
        <v>41</v>
      </c>
      <c r="K10" s="5" t="s">
        <v>40</v>
      </c>
      <c r="L10" s="4"/>
      <c r="M10" s="6"/>
      <c r="N10" s="2" t="s">
        <v>82</v>
      </c>
      <c r="O10" s="5" t="s">
        <v>40</v>
      </c>
    </row>
    <row r="11" spans="1:15" customHeight="1" ht="15">
      <c r="J11" s="2"/>
      <c r="K11" s="5"/>
      <c r="L11" s="4"/>
      <c r="M11" s="6"/>
      <c r="N11" s="2" t="s">
        <v>42</v>
      </c>
      <c r="O11" s="7">
        <v>0.5</v>
      </c>
    </row>
    <row r="16" spans="1:15" customHeight="1" ht="39.6"/>
    <row r="21" spans="1:15" customHeight="1" ht="15">
      <c r="J21" s="1"/>
      <c r="K21" s="1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J4:O4"/>
    <mergeCell ref="J5:K5"/>
    <mergeCell ref="L5:M5"/>
    <mergeCell ref="N5:O5"/>
  </mergeCells>
  <printOptions gridLines="false" gridLinesSet="true"/>
  <pageMargins left="0.7" right="0.7" top="0.75" bottom="0.75" header="0.3" footer="0.3"/>
  <pageSetup paperSize="9" orientation="portrai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37"/>
  <sheetViews>
    <sheetView tabSelected="0" workbookViewId="0" zoomScale="80" zoomScaleNormal="80" showGridLines="true" showRowColHeaders="1">
      <selection activeCell="J3" sqref="J3"/>
    </sheetView>
  </sheetViews>
  <sheetFormatPr customHeight="true" defaultRowHeight="15" outlineLevelRow="0" outlineLevelCol="0"/>
  <cols>
    <col min="1" max="1" width="17.42578125" customWidth="true" style="0"/>
    <col min="2" max="2" width="24.42578125" customWidth="true" style="32"/>
    <col min="3" max="3" width="17.140625" customWidth="true" style="32"/>
    <col min="4" max="4" width="16.140625" customWidth="true" style="32"/>
    <col min="5" max="5" width="19.28515625" customWidth="true" style="32"/>
    <col min="6" max="6" width="20.140625" customWidth="true" style="0"/>
    <col min="7" max="7" width="10.5703125" customWidth="true" style="0"/>
    <col min="10" max="10" width="23.85546875" customWidth="true" style="0"/>
    <col min="14" max="14" width="11.42578125" customWidth="true" style="0"/>
  </cols>
  <sheetData>
    <row r="1" spans="1:15" customHeight="1" ht="44.45">
      <c r="A1" s="75" t="s">
        <v>12</v>
      </c>
      <c r="B1" s="44" t="s">
        <v>13</v>
      </c>
      <c r="C1" s="30" t="s">
        <v>79</v>
      </c>
      <c r="D1" s="66" t="s">
        <v>15</v>
      </c>
      <c r="E1" s="41" t="s">
        <v>16</v>
      </c>
      <c r="F1" s="18" t="s">
        <v>17</v>
      </c>
      <c r="G1" s="18" t="s">
        <v>18</v>
      </c>
      <c r="H1" s="18" t="s">
        <v>19</v>
      </c>
      <c r="I1" s="17" t="s">
        <v>20</v>
      </c>
    </row>
    <row r="2" spans="1:15" customHeight="1" ht="81" s="99" customFormat="1">
      <c r="A2" s="24"/>
      <c r="B2" s="76" t="s">
        <v>83</v>
      </c>
      <c r="C2" s="103">
        <v>39347</v>
      </c>
      <c r="D2" s="76" t="s">
        <v>50</v>
      </c>
      <c r="E2" s="76" t="s">
        <v>51</v>
      </c>
      <c r="F2" s="17">
        <f>2+2+2+2+2+2+5+5+1+1</f>
        <v>24</v>
      </c>
      <c r="G2" s="17">
        <f>5+5+5+5+5+5+5+5+5+5</f>
        <v>50</v>
      </c>
      <c r="H2" s="17">
        <f>5+5+5+5+5+5+5+5+5+5</f>
        <v>50</v>
      </c>
      <c r="I2" s="18">
        <f>F2+G2+H2</f>
        <v>124</v>
      </c>
    </row>
    <row r="3" spans="1:15" customHeight="1" ht="81" s="99" customFormat="1">
      <c r="A3" s="24"/>
      <c r="B3" s="76" t="s">
        <v>84</v>
      </c>
      <c r="C3" s="103">
        <v>39086</v>
      </c>
      <c r="D3" s="76" t="s">
        <v>50</v>
      </c>
      <c r="E3" s="76" t="s">
        <v>51</v>
      </c>
      <c r="F3" s="18">
        <f>2+2+2+2+2+2+5+5+1+1</f>
        <v>24</v>
      </c>
      <c r="G3" s="18">
        <f>5+5+5+5+5+5+5+5+5+5</f>
        <v>50</v>
      </c>
      <c r="H3" s="18">
        <f>4+5+4+5+5+5+5+4+4+5</f>
        <v>46</v>
      </c>
      <c r="I3" s="18">
        <f>F3+G3+H3</f>
        <v>120</v>
      </c>
    </row>
    <row r="4" spans="1:15" customHeight="1" ht="81" s="99" customFormat="1">
      <c r="A4" s="18"/>
      <c r="B4" s="76" t="s">
        <v>85</v>
      </c>
      <c r="C4" s="103">
        <v>38965</v>
      </c>
      <c r="D4" s="97" t="s">
        <v>58</v>
      </c>
      <c r="E4" s="76" t="s">
        <v>59</v>
      </c>
      <c r="F4" s="18">
        <f>2+2+2+2+1+1+1</f>
        <v>11</v>
      </c>
      <c r="G4" s="18">
        <f>5+5+5+5+5+5+5</f>
        <v>35</v>
      </c>
      <c r="H4" s="18">
        <f>3+3+3+4+5+5+3</f>
        <v>26</v>
      </c>
      <c r="I4" s="18">
        <f>F4+G4+H4</f>
        <v>72</v>
      </c>
    </row>
    <row r="5" spans="1:15" customHeight="1" ht="81">
      <c r="A5" s="26"/>
      <c r="B5" s="52" t="s">
        <v>86</v>
      </c>
      <c r="C5" s="57">
        <v>39056</v>
      </c>
      <c r="D5" s="48" t="s">
        <v>58</v>
      </c>
      <c r="E5" s="52" t="s">
        <v>59</v>
      </c>
      <c r="F5" s="53">
        <f>2+2+1</f>
        <v>5</v>
      </c>
      <c r="G5" s="51">
        <f>2+2+3</f>
        <v>7</v>
      </c>
      <c r="H5" s="53">
        <f>5+5+5+0.5</f>
        <v>15.5</v>
      </c>
      <c r="I5" s="51">
        <f>F5+G5+H5</f>
        <v>27.5</v>
      </c>
      <c r="J5" s="9"/>
    </row>
    <row r="6" spans="1:15" customHeight="1" ht="81" s="16" customFormat="1">
      <c r="A6" s="67"/>
      <c r="B6" s="68" t="s">
        <v>87</v>
      </c>
      <c r="C6" s="74">
        <v>39263</v>
      </c>
      <c r="D6" s="68" t="s">
        <v>58</v>
      </c>
      <c r="E6" s="68" t="s">
        <v>45</v>
      </c>
      <c r="F6" s="61">
        <f>2+2+2</f>
        <v>6</v>
      </c>
      <c r="G6" s="61">
        <f>3+2+3</f>
        <v>8</v>
      </c>
      <c r="H6" s="51">
        <f>5+3+5</f>
        <v>13</v>
      </c>
      <c r="I6" s="51">
        <f>F6+G6+H6</f>
        <v>27</v>
      </c>
      <c r="J6" s="9"/>
    </row>
    <row r="7" spans="1:15" customHeight="1" ht="81" s="16" customFormat="1">
      <c r="A7" s="23"/>
      <c r="B7" s="52" t="s">
        <v>88</v>
      </c>
      <c r="C7" s="57">
        <v>39327</v>
      </c>
      <c r="D7" s="48" t="s">
        <v>50</v>
      </c>
      <c r="E7" s="48" t="s">
        <v>51</v>
      </c>
      <c r="F7" s="53">
        <f>2+1+1</f>
        <v>4</v>
      </c>
      <c r="G7" s="51">
        <f>2+3+3</f>
        <v>8</v>
      </c>
      <c r="H7" s="53">
        <f>4+4+5</f>
        <v>13</v>
      </c>
      <c r="I7" s="51">
        <f>F7+G7+H7</f>
        <v>25</v>
      </c>
      <c r="J7" s="78"/>
    </row>
    <row r="8" spans="1:15" customHeight="1" ht="81" s="40" customFormat="1">
      <c r="A8" s="4"/>
      <c r="B8" s="52" t="s">
        <v>89</v>
      </c>
      <c r="C8" s="57">
        <v>39077</v>
      </c>
      <c r="D8" s="52" t="s">
        <v>50</v>
      </c>
      <c r="E8" s="52" t="s">
        <v>51</v>
      </c>
      <c r="F8" s="51">
        <f>2+1+1</f>
        <v>4</v>
      </c>
      <c r="G8" s="51">
        <f>2+2+2</f>
        <v>6</v>
      </c>
      <c r="H8" s="51">
        <f>5+3+5</f>
        <v>13</v>
      </c>
      <c r="I8" s="51">
        <f>F8+G8+H8</f>
        <v>23</v>
      </c>
      <c r="J8" s="9"/>
      <c r="K8" s="78"/>
      <c r="L8" s="78"/>
      <c r="M8" s="78"/>
      <c r="N8" s="78"/>
      <c r="O8" s="78"/>
    </row>
    <row r="9" spans="1:15" customHeight="1" ht="81" s="16" customFormat="1">
      <c r="A9" s="26"/>
      <c r="B9" s="52" t="s">
        <v>90</v>
      </c>
      <c r="C9" s="57">
        <v>39336</v>
      </c>
      <c r="D9" s="48" t="s">
        <v>91</v>
      </c>
      <c r="E9" s="52" t="s">
        <v>92</v>
      </c>
      <c r="F9" s="53">
        <f>2+1</f>
        <v>3</v>
      </c>
      <c r="G9" s="53">
        <f>2+3</f>
        <v>5</v>
      </c>
      <c r="H9" s="53">
        <f>0.5+5+0.5+0.5+0.5+3+0.5</f>
        <v>10.5</v>
      </c>
      <c r="I9" s="51">
        <f>F9+G9+H9</f>
        <v>18.5</v>
      </c>
      <c r="J9" s="72"/>
      <c r="K9" s="40"/>
      <c r="L9" s="40"/>
      <c r="M9" s="40"/>
      <c r="N9" s="40"/>
      <c r="O9" s="40"/>
    </row>
    <row r="10" spans="1:15" customHeight="1" ht="80.1" s="16" customFormat="1">
      <c r="A10" s="4"/>
      <c r="B10" s="52" t="s">
        <v>93</v>
      </c>
      <c r="C10" s="57">
        <v>39097</v>
      </c>
      <c r="D10" s="48" t="s">
        <v>91</v>
      </c>
      <c r="E10" s="52" t="s">
        <v>94</v>
      </c>
      <c r="F10" s="51">
        <f>2+2</f>
        <v>4</v>
      </c>
      <c r="G10" s="51">
        <f>3+2</f>
        <v>5</v>
      </c>
      <c r="H10" s="51">
        <f>4+0.5+4+0.5</f>
        <v>9</v>
      </c>
      <c r="I10" s="51">
        <f>F10+G10+H10</f>
        <v>18</v>
      </c>
      <c r="J10" s="9"/>
    </row>
    <row r="11" spans="1:15" customHeight="1" ht="80.1" s="16" customFormat="1">
      <c r="A11" s="26"/>
      <c r="B11" s="52" t="s">
        <v>95</v>
      </c>
      <c r="C11" s="57">
        <v>39048</v>
      </c>
      <c r="D11" s="48" t="s">
        <v>91</v>
      </c>
      <c r="E11" s="52" t="s">
        <v>94</v>
      </c>
      <c r="F11" s="51">
        <f>2+1</f>
        <v>3</v>
      </c>
      <c r="G11" s="51">
        <f>3+3</f>
        <v>6</v>
      </c>
      <c r="H11" s="51">
        <f>5+0.5+3</f>
        <v>8.5</v>
      </c>
      <c r="I11" s="51">
        <f>F11+G11+H11</f>
        <v>17.5</v>
      </c>
      <c r="J11" s="9"/>
    </row>
    <row r="12" spans="1:15" customHeight="1" ht="81" s="16" customFormat="1">
      <c r="A12" s="26"/>
      <c r="B12" s="52" t="s">
        <v>96</v>
      </c>
      <c r="C12" s="49">
        <v>39346</v>
      </c>
      <c r="D12" s="48" t="s">
        <v>91</v>
      </c>
      <c r="E12" s="52" t="s">
        <v>92</v>
      </c>
      <c r="F12" s="51">
        <f>1+1</f>
        <v>2</v>
      </c>
      <c r="G12" s="51">
        <f>2+3</f>
        <v>5</v>
      </c>
      <c r="H12" s="51">
        <f>5+4</f>
        <v>9</v>
      </c>
      <c r="I12" s="51">
        <f>F12+G12+H12</f>
        <v>16</v>
      </c>
      <c r="J12" s="78"/>
    </row>
    <row r="13" spans="1:15" customHeight="1" ht="81" s="16" customFormat="1">
      <c r="A13" s="4"/>
      <c r="B13" s="52" t="s">
        <v>97</v>
      </c>
      <c r="C13" s="57">
        <v>39331</v>
      </c>
      <c r="D13" s="52" t="s">
        <v>50</v>
      </c>
      <c r="E13" s="52" t="s">
        <v>53</v>
      </c>
      <c r="F13" s="51">
        <f>2+1</f>
        <v>3</v>
      </c>
      <c r="G13" s="51">
        <f>1+2</f>
        <v>3</v>
      </c>
      <c r="H13" s="51">
        <f>5+4</f>
        <v>9</v>
      </c>
      <c r="I13" s="51">
        <f>F13+G13+H13</f>
        <v>15</v>
      </c>
      <c r="J13" s="9"/>
    </row>
    <row r="14" spans="1:15" customHeight="1" ht="81" s="16" customFormat="1">
      <c r="A14" s="4"/>
      <c r="B14" s="52" t="s">
        <v>98</v>
      </c>
      <c r="C14" s="57">
        <v>38882</v>
      </c>
      <c r="D14" s="48" t="s">
        <v>91</v>
      </c>
      <c r="E14" s="52" t="s">
        <v>92</v>
      </c>
      <c r="F14" s="51">
        <f>2+1</f>
        <v>3</v>
      </c>
      <c r="G14" s="51">
        <f>1+1</f>
        <v>2</v>
      </c>
      <c r="H14" s="51">
        <f>5+5</f>
        <v>10</v>
      </c>
      <c r="I14" s="51">
        <f>F14+G14+H14</f>
        <v>15</v>
      </c>
    </row>
    <row r="15" spans="1:15" customHeight="1" ht="81" s="16" customFormat="1">
      <c r="A15" s="4"/>
      <c r="B15" s="42" t="s">
        <v>99</v>
      </c>
      <c r="C15" s="69">
        <v>39059</v>
      </c>
      <c r="D15" s="42" t="s">
        <v>47</v>
      </c>
      <c r="E15" s="42" t="s">
        <v>94</v>
      </c>
      <c r="F15" s="4">
        <f>1+1</f>
        <v>2</v>
      </c>
      <c r="G15" s="4">
        <f>1+1</f>
        <v>2</v>
      </c>
      <c r="H15" s="4">
        <f>5+4</f>
        <v>9</v>
      </c>
      <c r="I15" s="4">
        <f>F15+G15+H15</f>
        <v>13</v>
      </c>
      <c r="J15" s="78"/>
    </row>
    <row r="16" spans="1:15" customHeight="1" ht="80.1" s="16" customFormat="1">
      <c r="A16" s="4"/>
      <c r="B16" s="52" t="s">
        <v>100</v>
      </c>
      <c r="C16" s="57">
        <v>38833</v>
      </c>
      <c r="D16" s="52" t="s">
        <v>50</v>
      </c>
      <c r="E16" s="52" t="s">
        <v>51</v>
      </c>
      <c r="F16" s="51">
        <f>2</f>
        <v>2</v>
      </c>
      <c r="G16" s="51">
        <f>5</f>
        <v>5</v>
      </c>
      <c r="H16" s="51">
        <f>0.5+3</f>
        <v>3.5</v>
      </c>
      <c r="I16" s="51">
        <f>F16+G16+H16</f>
        <v>10.5</v>
      </c>
      <c r="J16" s="9"/>
    </row>
    <row r="17" spans="1:15" customHeight="1" ht="80.1">
      <c r="A17" s="4"/>
      <c r="B17" s="42" t="s">
        <v>101</v>
      </c>
      <c r="C17" s="20">
        <v>38755</v>
      </c>
      <c r="D17" s="42" t="s">
        <v>50</v>
      </c>
      <c r="E17" s="42" t="s">
        <v>102</v>
      </c>
      <c r="F17" s="4">
        <f>1</f>
        <v>1</v>
      </c>
      <c r="G17" s="4">
        <f>5</f>
        <v>5</v>
      </c>
      <c r="H17" s="4">
        <f>4</f>
        <v>4</v>
      </c>
      <c r="I17" s="4">
        <f>F17+G17+H17</f>
        <v>10</v>
      </c>
    </row>
    <row r="18" spans="1:15" customHeight="1" ht="80.1" s="16" customFormat="1">
      <c r="A18" s="4"/>
      <c r="B18" s="52" t="s">
        <v>103</v>
      </c>
      <c r="C18" s="57">
        <v>39610</v>
      </c>
      <c r="D18" s="48" t="s">
        <v>91</v>
      </c>
      <c r="E18" s="52" t="s">
        <v>94</v>
      </c>
      <c r="F18" s="53">
        <f>2</f>
        <v>2</v>
      </c>
      <c r="G18" s="51">
        <f>2</f>
        <v>2</v>
      </c>
      <c r="H18" s="51">
        <f>5+0.5</f>
        <v>5.5</v>
      </c>
      <c r="I18" s="51">
        <f>F18+G18+H18</f>
        <v>9.5</v>
      </c>
      <c r="J18" s="9"/>
    </row>
    <row r="19" spans="1:15" customHeight="1" ht="80.1" s="16" customFormat="1">
      <c r="A19" s="8"/>
      <c r="B19" s="52" t="s">
        <v>104</v>
      </c>
      <c r="C19" s="57">
        <v>39156</v>
      </c>
      <c r="D19" s="48" t="s">
        <v>58</v>
      </c>
      <c r="E19" s="48" t="s">
        <v>105</v>
      </c>
      <c r="F19" s="51">
        <f>2</f>
        <v>2</v>
      </c>
      <c r="G19" s="51">
        <f>1</f>
        <v>1</v>
      </c>
      <c r="H19" s="51">
        <f>4</f>
        <v>4</v>
      </c>
      <c r="I19" s="51">
        <f>F19+G19+H19</f>
        <v>7</v>
      </c>
    </row>
    <row r="20" spans="1:15" customHeight="1" ht="80.1" s="16" customFormat="1">
      <c r="A20" s="4"/>
      <c r="B20" s="52" t="s">
        <v>106</v>
      </c>
      <c r="C20" s="57">
        <v>39106</v>
      </c>
      <c r="D20" s="48" t="s">
        <v>107</v>
      </c>
      <c r="E20" s="48" t="s">
        <v>108</v>
      </c>
      <c r="F20" s="51">
        <v>0.5</v>
      </c>
      <c r="G20" s="51">
        <v>0.5</v>
      </c>
      <c r="H20" s="51">
        <v>1</v>
      </c>
      <c r="I20" s="51">
        <f>F20+G20+H20</f>
        <v>2</v>
      </c>
    </row>
    <row r="21" spans="1:15" customHeight="1" ht="81" s="16" customFormat="1">
      <c r="A21" s="4"/>
      <c r="B21" s="52" t="s">
        <v>109</v>
      </c>
      <c r="C21" s="57">
        <v>38215</v>
      </c>
      <c r="D21" s="48" t="s">
        <v>107</v>
      </c>
      <c r="E21" s="48" t="s">
        <v>108</v>
      </c>
      <c r="F21" s="51">
        <v>0.5</v>
      </c>
      <c r="G21" s="51">
        <v>0.5</v>
      </c>
      <c r="H21" s="51">
        <v>0.5</v>
      </c>
      <c r="I21" s="51">
        <f>F21+G21+H21</f>
        <v>1.5</v>
      </c>
    </row>
    <row r="22" spans="1:15" customHeight="1" ht="81" s="16" customFormat="1">
      <c r="A22" s="4"/>
      <c r="B22" s="52" t="s">
        <v>110</v>
      </c>
      <c r="C22" s="57">
        <v>39150</v>
      </c>
      <c r="D22" s="48" t="s">
        <v>107</v>
      </c>
      <c r="E22" s="48" t="s">
        <v>108</v>
      </c>
      <c r="F22" s="51">
        <v>0.5</v>
      </c>
      <c r="G22" s="51">
        <v>0.5</v>
      </c>
      <c r="H22" s="51">
        <v>0.5</v>
      </c>
      <c r="I22" s="51">
        <f>F22+G22+H22</f>
        <v>1.5</v>
      </c>
    </row>
    <row r="23" spans="1:15" customHeight="1" ht="80.1" s="78" customFormat="1">
      <c r="A23" s="4"/>
      <c r="B23" s="52" t="s">
        <v>111</v>
      </c>
      <c r="C23" s="57">
        <v>39398</v>
      </c>
      <c r="D23" s="52" t="s">
        <v>47</v>
      </c>
      <c r="E23" s="52" t="s">
        <v>92</v>
      </c>
      <c r="F23" s="51"/>
      <c r="G23" s="51"/>
      <c r="H23" s="51">
        <v>0.5</v>
      </c>
      <c r="I23" s="51">
        <f>F23+G23+H23</f>
        <v>0.5</v>
      </c>
    </row>
    <row r="25" spans="1:15" customHeight="1" ht="81" s="78" customFormat="1">
      <c r="A25" s="9"/>
      <c r="B25" s="62"/>
      <c r="C25" s="79"/>
      <c r="D25" s="64"/>
      <c r="E25" s="64"/>
      <c r="F25" s="63"/>
      <c r="G25" s="63"/>
      <c r="H25" s="63"/>
      <c r="I25" s="63"/>
    </row>
    <row r="26" spans="1:15" customHeight="1" ht="81" s="78" customFormat="1">
      <c r="A26" s="9"/>
      <c r="B26" s="62"/>
      <c r="C26" s="79"/>
      <c r="D26" s="64"/>
      <c r="E26" s="64"/>
      <c r="F26" s="63"/>
      <c r="G26" s="63"/>
      <c r="H26" s="63"/>
      <c r="I26" s="63"/>
    </row>
    <row r="27" spans="1:15" customHeight="1" ht="15" s="13" customFormat="1">
      <c r="A27" s="9"/>
      <c r="B27" s="62"/>
      <c r="C27" s="62"/>
      <c r="D27" s="64"/>
      <c r="E27" s="64"/>
      <c r="F27" s="63"/>
      <c r="G27" s="63"/>
      <c r="H27" s="63"/>
      <c r="I27" s="63"/>
    </row>
    <row r="28" spans="1:15" customHeight="1" ht="15" s="12" customFormat="1">
      <c r="A28" s="9"/>
      <c r="B28" s="31"/>
      <c r="C28" s="31"/>
      <c r="D28" s="38"/>
      <c r="E28" s="38"/>
      <c r="F28" s="9"/>
      <c r="G28" s="9"/>
      <c r="H28" s="9"/>
      <c r="I28" s="9"/>
    </row>
    <row r="29" spans="1:15" customHeight="1" ht="15">
      <c r="J29" s="112" t="s">
        <v>24</v>
      </c>
      <c r="K29" s="112"/>
      <c r="L29" s="112"/>
      <c r="M29" s="112"/>
      <c r="N29" s="112"/>
      <c r="O29" s="112"/>
    </row>
    <row r="30" spans="1:15" customHeight="1" ht="15">
      <c r="J30" s="113" t="s">
        <v>17</v>
      </c>
      <c r="K30" s="113"/>
      <c r="L30" s="113" t="s">
        <v>18</v>
      </c>
      <c r="M30" s="113"/>
      <c r="N30" s="113" t="s">
        <v>19</v>
      </c>
      <c r="O30" s="113"/>
    </row>
    <row r="31" spans="1:15" customHeight="1" ht="15">
      <c r="J31" s="2" t="s">
        <v>25</v>
      </c>
      <c r="K31" s="5" t="s">
        <v>26</v>
      </c>
      <c r="L31" s="2" t="s">
        <v>27</v>
      </c>
      <c r="M31" s="5" t="s">
        <v>26</v>
      </c>
      <c r="N31" s="2" t="s">
        <v>28</v>
      </c>
      <c r="O31" s="5" t="s">
        <v>26</v>
      </c>
    </row>
    <row r="32" spans="1:15" customHeight="1" ht="39.6">
      <c r="J32" s="3" t="s">
        <v>29</v>
      </c>
      <c r="K32" s="5" t="s">
        <v>30</v>
      </c>
      <c r="L32" s="2" t="s">
        <v>31</v>
      </c>
      <c r="M32" s="5" t="s">
        <v>32</v>
      </c>
      <c r="N32" s="2" t="s">
        <v>33</v>
      </c>
      <c r="O32" s="5" t="s">
        <v>30</v>
      </c>
    </row>
    <row r="33" spans="1:15" customHeight="1" ht="15">
      <c r="J33" s="2" t="s">
        <v>34</v>
      </c>
      <c r="K33" s="5" t="s">
        <v>32</v>
      </c>
      <c r="L33" s="2" t="s">
        <v>35</v>
      </c>
      <c r="M33" s="5" t="s">
        <v>36</v>
      </c>
      <c r="N33" s="2" t="s">
        <v>37</v>
      </c>
      <c r="O33" s="5" t="s">
        <v>32</v>
      </c>
    </row>
    <row r="34" spans="1:15" customHeight="1" ht="15">
      <c r="J34" s="2" t="s">
        <v>38</v>
      </c>
      <c r="K34" s="5" t="s">
        <v>36</v>
      </c>
      <c r="L34" s="2" t="s">
        <v>39</v>
      </c>
      <c r="M34" s="5" t="s">
        <v>40</v>
      </c>
      <c r="N34" s="2"/>
      <c r="O34" s="5"/>
    </row>
    <row r="35" spans="1:15" customHeight="1" ht="15">
      <c r="J35" s="2" t="s">
        <v>41</v>
      </c>
      <c r="K35" s="5" t="s">
        <v>40</v>
      </c>
      <c r="L35" s="4"/>
      <c r="M35" s="6"/>
      <c r="N35" s="2"/>
      <c r="O35" s="5"/>
    </row>
    <row r="36" spans="1:15" customHeight="1" ht="15">
      <c r="J36" s="2"/>
      <c r="K36" s="5"/>
      <c r="L36" s="4"/>
      <c r="M36" s="6"/>
      <c r="N36" s="2" t="s">
        <v>42</v>
      </c>
      <c r="O36" s="7">
        <v>0.5</v>
      </c>
    </row>
    <row r="37" spans="1:15" customHeight="1" ht="15">
      <c r="J37" s="1"/>
      <c r="K37" s="1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J29:O29"/>
    <mergeCell ref="J30:K30"/>
    <mergeCell ref="L30:M30"/>
    <mergeCell ref="N30:O30"/>
  </mergeCells>
  <printOptions gridLines="false" gridLinesSet="true"/>
  <pageMargins left="0.7" right="0.7" top="0.75" bottom="0.75" header="0.3" footer="0.3"/>
  <pageSetup paperSize="9" orientation="portrai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139"/>
  <sheetViews>
    <sheetView tabSelected="0" workbookViewId="0" zoomScale="80" zoomScaleNormal="80" showGridLines="true" showRowColHeaders="1">
      <selection activeCell="J4" sqref="J4"/>
    </sheetView>
  </sheetViews>
  <sheetFormatPr customHeight="true" defaultRowHeight="15.75" outlineLevelRow="0" outlineLevelCol="0"/>
  <cols>
    <col min="1" max="1" width="18.140625" customWidth="true" style="22"/>
    <col min="2" max="2" width="26.5703125" customWidth="true" style="36"/>
    <col min="3" max="3" width="18.42578125" customWidth="true" style="36"/>
    <col min="4" max="4" width="22.42578125" customWidth="true" style="36"/>
    <col min="5" max="5" width="22" customWidth="true" style="36"/>
    <col min="6" max="6" width="20.140625" customWidth="true" style="22"/>
    <col min="7" max="7" width="10.5703125" customWidth="true" style="22"/>
    <col min="8" max="8" width="8.85546875" customWidth="true" style="22"/>
    <col min="9" max="9" width="7.42578125" customWidth="true" style="22"/>
    <col min="10" max="10" width="23.85546875" customWidth="true" style="0"/>
    <col min="14" max="14" width="11.42578125" customWidth="true" style="0"/>
  </cols>
  <sheetData>
    <row r="1" spans="1:15" customHeight="1" ht="44.45">
      <c r="A1" s="33" t="s">
        <v>12</v>
      </c>
      <c r="B1" s="33" t="s">
        <v>13</v>
      </c>
      <c r="C1" s="33" t="s">
        <v>14</v>
      </c>
      <c r="D1" s="33" t="s">
        <v>15</v>
      </c>
      <c r="E1" s="33" t="s">
        <v>16</v>
      </c>
      <c r="F1" s="24" t="s">
        <v>17</v>
      </c>
      <c r="G1" s="24" t="s">
        <v>18</v>
      </c>
      <c r="H1" s="24" t="s">
        <v>19</v>
      </c>
      <c r="I1" s="25" t="s">
        <v>20</v>
      </c>
    </row>
    <row r="2" spans="1:15" customHeight="1" ht="80.1" s="99" customFormat="1">
      <c r="A2" s="24"/>
      <c r="B2" s="76" t="s">
        <v>112</v>
      </c>
      <c r="C2" s="103">
        <v>39861</v>
      </c>
      <c r="D2" s="97" t="s">
        <v>58</v>
      </c>
      <c r="E2" s="76" t="s">
        <v>59</v>
      </c>
      <c r="F2" s="18">
        <f>2+2+2+2+1+2+5</f>
        <v>16</v>
      </c>
      <c r="G2" s="18">
        <f>5+5+5+5+5+5+5</f>
        <v>35</v>
      </c>
      <c r="H2" s="18">
        <f>4+3+4+4+5+5+3</f>
        <v>28</v>
      </c>
      <c r="I2" s="18">
        <f>F2+G2+H2</f>
        <v>79</v>
      </c>
    </row>
    <row r="3" spans="1:15" customHeight="1" ht="80.1" s="99" customFormat="1">
      <c r="A3" s="24"/>
      <c r="B3" s="76" t="s">
        <v>113</v>
      </c>
      <c r="C3" s="103">
        <v>39730</v>
      </c>
      <c r="D3" s="97" t="s">
        <v>22</v>
      </c>
      <c r="E3" s="97" t="s">
        <v>23</v>
      </c>
      <c r="F3" s="18">
        <f>2+2+2+2+5+1</f>
        <v>14</v>
      </c>
      <c r="G3" s="18">
        <f>5+5+5+5+5+5</f>
        <v>30</v>
      </c>
      <c r="H3" s="18">
        <f>3+4+5+5+0.5+3+4</f>
        <v>24.5</v>
      </c>
      <c r="I3" s="18">
        <f>F3+G3+H3</f>
        <v>68.5</v>
      </c>
    </row>
    <row r="4" spans="1:15" customHeight="1" ht="80.1" s="99" customFormat="1">
      <c r="A4" s="104"/>
      <c r="B4" s="76" t="s">
        <v>114</v>
      </c>
      <c r="C4" s="103">
        <v>39965</v>
      </c>
      <c r="D4" s="97" t="s">
        <v>91</v>
      </c>
      <c r="E4" s="76" t="s">
        <v>115</v>
      </c>
      <c r="F4" s="17">
        <f>2+2+2+1+1+1+1</f>
        <v>10</v>
      </c>
      <c r="G4" s="18">
        <f>1+1+2+1+3+2</f>
        <v>10</v>
      </c>
      <c r="H4" s="17">
        <f>4+4+4+5+5+5+5</f>
        <v>32</v>
      </c>
      <c r="I4" s="18">
        <f>F4+G4+H4</f>
        <v>52</v>
      </c>
    </row>
    <row r="5" spans="1:15" customHeight="1" ht="80.1">
      <c r="A5" s="26"/>
      <c r="B5" s="48" t="s">
        <v>116</v>
      </c>
      <c r="C5" s="49">
        <v>39675</v>
      </c>
      <c r="D5" s="48" t="s">
        <v>117</v>
      </c>
      <c r="E5" s="48" t="s">
        <v>118</v>
      </c>
      <c r="F5" s="51">
        <f>2+2+1+1+1+1</f>
        <v>8</v>
      </c>
      <c r="G5" s="51">
        <f>1+1+1+1+2+1</f>
        <v>7</v>
      </c>
      <c r="H5" s="51">
        <f>5+5+4+3+5+4</f>
        <v>26</v>
      </c>
      <c r="I5" s="51">
        <f>F5+G5+H5</f>
        <v>41</v>
      </c>
    </row>
    <row r="6" spans="1:15" customHeight="1" ht="80.1">
      <c r="A6" s="26"/>
      <c r="B6" s="52" t="s">
        <v>119</v>
      </c>
      <c r="C6" s="57">
        <v>40053</v>
      </c>
      <c r="D6" s="52" t="s">
        <v>50</v>
      </c>
      <c r="E6" s="52" t="s">
        <v>53</v>
      </c>
      <c r="F6" s="82">
        <f>2+2+2+2+1</f>
        <v>9</v>
      </c>
      <c r="G6" s="51">
        <f>2+1+2+1+1</f>
        <v>7</v>
      </c>
      <c r="H6" s="51">
        <f>5+5+4+5+0.5+4</f>
        <v>23.5</v>
      </c>
      <c r="I6" s="51">
        <f>F6+G6+H6</f>
        <v>39.5</v>
      </c>
    </row>
    <row r="7" spans="1:15" customHeight="1" ht="80.1">
      <c r="A7" s="23"/>
      <c r="B7" s="37" t="s">
        <v>120</v>
      </c>
      <c r="C7" s="69">
        <v>39772</v>
      </c>
      <c r="D7" s="37" t="s">
        <v>22</v>
      </c>
      <c r="E7" s="70" t="s">
        <v>23</v>
      </c>
      <c r="F7" s="53">
        <f>2+2+5</f>
        <v>9</v>
      </c>
      <c r="G7" s="51">
        <f>5+5+5</f>
        <v>15</v>
      </c>
      <c r="H7" s="53">
        <f>4+5+3</f>
        <v>12</v>
      </c>
      <c r="I7" s="51">
        <f>F7+G7+H7</f>
        <v>36</v>
      </c>
    </row>
    <row r="8" spans="1:15" customHeight="1" ht="80.1">
      <c r="A8" s="26"/>
      <c r="B8" s="52" t="s">
        <v>121</v>
      </c>
      <c r="C8" s="57">
        <v>40426</v>
      </c>
      <c r="D8" s="48" t="s">
        <v>91</v>
      </c>
      <c r="E8" s="52" t="s">
        <v>94</v>
      </c>
      <c r="F8" s="51">
        <f>2+2+1</f>
        <v>5</v>
      </c>
      <c r="G8" s="51">
        <f>3+3+3</f>
        <v>9</v>
      </c>
      <c r="H8" s="51">
        <f>4+0.5+3+0.5+3</f>
        <v>11</v>
      </c>
      <c r="I8" s="51">
        <f>F8+G8+H8</f>
        <v>25</v>
      </c>
    </row>
    <row r="9" spans="1:15" customHeight="1" ht="80.1">
      <c r="A9" s="26"/>
      <c r="B9" s="52" t="s">
        <v>122</v>
      </c>
      <c r="C9" s="57">
        <v>40680</v>
      </c>
      <c r="D9" s="52" t="s">
        <v>50</v>
      </c>
      <c r="E9" s="58" t="s">
        <v>123</v>
      </c>
      <c r="F9" s="53">
        <f>2+2</f>
        <v>4</v>
      </c>
      <c r="G9" s="51">
        <f>5+5</f>
        <v>10</v>
      </c>
      <c r="H9" s="53">
        <f>5+5+0.5</f>
        <v>10.5</v>
      </c>
      <c r="I9" s="51">
        <f>F9+G9+H9</f>
        <v>24.5</v>
      </c>
    </row>
    <row r="10" spans="1:15" customHeight="1" ht="80.1" s="13" customFormat="1">
      <c r="A10" s="23"/>
      <c r="B10" s="52" t="s">
        <v>124</v>
      </c>
      <c r="C10" s="102">
        <v>40579</v>
      </c>
      <c r="D10" s="48" t="s">
        <v>22</v>
      </c>
      <c r="E10" s="48" t="s">
        <v>23</v>
      </c>
      <c r="F10" s="53">
        <f>2+2+1</f>
        <v>5</v>
      </c>
      <c r="G10" s="51">
        <f>2+2+2</f>
        <v>6</v>
      </c>
      <c r="H10" s="53">
        <f>5+3+5</f>
        <v>13</v>
      </c>
      <c r="I10" s="51">
        <f>F10+G10+H10</f>
        <v>24</v>
      </c>
    </row>
    <row r="11" spans="1:15" customHeight="1" ht="80.1" s="13" customFormat="1">
      <c r="A11" s="23"/>
      <c r="B11" s="52" t="s">
        <v>125</v>
      </c>
      <c r="C11" s="57">
        <v>39665</v>
      </c>
      <c r="D11" s="48" t="s">
        <v>126</v>
      </c>
      <c r="E11" s="48" t="s">
        <v>67</v>
      </c>
      <c r="F11" s="53">
        <f>0.5+0.5+3+3</f>
        <v>7</v>
      </c>
      <c r="G11" s="51">
        <f>0.5+0.5+2+2</f>
        <v>5</v>
      </c>
      <c r="H11" s="53">
        <f>0.5+0.5+1+5+4+0.5</f>
        <v>11.5</v>
      </c>
      <c r="I11" s="51">
        <f>F11+G11+H11</f>
        <v>23.5</v>
      </c>
    </row>
    <row r="12" spans="1:15" customHeight="1" ht="80.1" s="13" customFormat="1">
      <c r="A12" s="23"/>
      <c r="B12" s="52" t="s">
        <v>127</v>
      </c>
      <c r="C12" s="57">
        <v>40686</v>
      </c>
      <c r="D12" s="48" t="s">
        <v>58</v>
      </c>
      <c r="E12" s="48" t="s">
        <v>59</v>
      </c>
      <c r="F12" s="53">
        <f>2+1+1</f>
        <v>4</v>
      </c>
      <c r="G12" s="51">
        <f>2+2+2</f>
        <v>6</v>
      </c>
      <c r="H12" s="53">
        <f>5+3+4</f>
        <v>12</v>
      </c>
      <c r="I12" s="51">
        <f>F12+G12+H12</f>
        <v>22</v>
      </c>
    </row>
    <row r="13" spans="1:15" customHeight="1" ht="80.1" s="15" customFormat="1">
      <c r="A13" s="83"/>
      <c r="B13" s="52" t="s">
        <v>128</v>
      </c>
      <c r="C13" s="57">
        <v>40756</v>
      </c>
      <c r="D13" s="48" t="s">
        <v>91</v>
      </c>
      <c r="E13" s="52" t="s">
        <v>115</v>
      </c>
      <c r="F13" s="53">
        <f>2+1+1</f>
        <v>4</v>
      </c>
      <c r="G13" s="51">
        <f>1+1+2</f>
        <v>4</v>
      </c>
      <c r="H13" s="53">
        <f>4+5+5</f>
        <v>14</v>
      </c>
      <c r="I13" s="4">
        <f>F13+G13+H13</f>
        <v>22</v>
      </c>
    </row>
    <row r="14" spans="1:15" customHeight="1" ht="80.1" s="13" customFormat="1">
      <c r="A14" s="26"/>
      <c r="B14" s="52" t="s">
        <v>129</v>
      </c>
      <c r="C14" s="57">
        <v>39868</v>
      </c>
      <c r="D14" s="52" t="s">
        <v>50</v>
      </c>
      <c r="E14" s="52" t="s">
        <v>51</v>
      </c>
      <c r="F14" s="51">
        <f>1+1</f>
        <v>2</v>
      </c>
      <c r="G14" s="51">
        <f>5+5</f>
        <v>10</v>
      </c>
      <c r="H14" s="51">
        <f>0.5+0.5+4+5</f>
        <v>10</v>
      </c>
      <c r="I14" s="51">
        <f>F14+G14+H14</f>
        <v>22</v>
      </c>
    </row>
    <row r="15" spans="1:15" customHeight="1" ht="80.1" s="16" customFormat="1">
      <c r="A15" s="26"/>
      <c r="B15" s="48" t="s">
        <v>130</v>
      </c>
      <c r="C15" s="49">
        <v>39560</v>
      </c>
      <c r="D15" s="48" t="s">
        <v>50</v>
      </c>
      <c r="E15" s="48" t="s">
        <v>51</v>
      </c>
      <c r="F15" s="51">
        <f>2+1</f>
        <v>3</v>
      </c>
      <c r="G15" s="51">
        <f>5+5</f>
        <v>10</v>
      </c>
      <c r="H15" s="51">
        <f>0.5+3+5</f>
        <v>8.5</v>
      </c>
      <c r="I15" s="51">
        <f>F15+G15+H15</f>
        <v>21.5</v>
      </c>
    </row>
    <row r="16" spans="1:15" customHeight="1" ht="80.1" s="16" customFormat="1">
      <c r="A16" s="23"/>
      <c r="B16" s="52" t="s">
        <v>131</v>
      </c>
      <c r="C16" s="57">
        <v>39331</v>
      </c>
      <c r="D16" s="48" t="s">
        <v>50</v>
      </c>
      <c r="E16" s="48" t="s">
        <v>53</v>
      </c>
      <c r="F16" s="53">
        <f>2+2+1</f>
        <v>5</v>
      </c>
      <c r="G16" s="51">
        <f>2+1+1</f>
        <v>4</v>
      </c>
      <c r="H16" s="53">
        <f>3+5+4</f>
        <v>12</v>
      </c>
      <c r="I16" s="4">
        <f>F16+G16+H16</f>
        <v>21</v>
      </c>
    </row>
    <row r="17" spans="1:15" customHeight="1" ht="80.1" s="16" customFormat="1">
      <c r="A17" s="23"/>
      <c r="B17" s="52" t="s">
        <v>132</v>
      </c>
      <c r="C17" s="57">
        <v>40184</v>
      </c>
      <c r="D17" s="48" t="s">
        <v>58</v>
      </c>
      <c r="E17" s="48" t="s">
        <v>45</v>
      </c>
      <c r="F17" s="53">
        <f>2+2</f>
        <v>4</v>
      </c>
      <c r="G17" s="51">
        <f>3+3</f>
        <v>6</v>
      </c>
      <c r="H17" s="53">
        <f>5+0.5+5</f>
        <v>10.5</v>
      </c>
      <c r="I17" s="51">
        <f>F17+G17+H17</f>
        <v>20.5</v>
      </c>
    </row>
    <row r="18" spans="1:15" customHeight="1" ht="80.1" s="16" customFormat="1">
      <c r="A18" s="4"/>
      <c r="B18" s="42" t="s">
        <v>133</v>
      </c>
      <c r="C18" s="69">
        <v>40591</v>
      </c>
      <c r="D18" s="37" t="s">
        <v>22</v>
      </c>
      <c r="E18" s="70" t="s">
        <v>23</v>
      </c>
      <c r="F18" s="4">
        <f>2+1+1</f>
        <v>4</v>
      </c>
      <c r="G18" s="4">
        <f>1+1+2</f>
        <v>4</v>
      </c>
      <c r="H18" s="4">
        <f>5+4+3</f>
        <v>12</v>
      </c>
      <c r="I18" s="4">
        <f>F18+G18+H18</f>
        <v>20</v>
      </c>
    </row>
    <row r="19" spans="1:15" customHeight="1" ht="80.1" s="16" customFormat="1">
      <c r="A19" s="23"/>
      <c r="B19" s="52" t="s">
        <v>134</v>
      </c>
      <c r="C19" s="57">
        <v>40371</v>
      </c>
      <c r="D19" s="48" t="s">
        <v>91</v>
      </c>
      <c r="E19" s="52" t="s">
        <v>115</v>
      </c>
      <c r="F19" s="53">
        <f>2+2+1</f>
        <v>5</v>
      </c>
      <c r="G19" s="51">
        <f>1+1+1</f>
        <v>3</v>
      </c>
      <c r="H19" s="53">
        <f>4+4+3</f>
        <v>11</v>
      </c>
      <c r="I19" s="51">
        <f>F19+G19+H19</f>
        <v>19</v>
      </c>
    </row>
    <row r="20" spans="1:15" customHeight="1" ht="80.1" s="16" customFormat="1">
      <c r="A20" s="23"/>
      <c r="B20" s="52" t="s">
        <v>135</v>
      </c>
      <c r="C20" s="57">
        <v>40284</v>
      </c>
      <c r="D20" s="48" t="s">
        <v>117</v>
      </c>
      <c r="E20" s="48" t="s">
        <v>118</v>
      </c>
      <c r="F20" s="53">
        <f>2+2+1</f>
        <v>5</v>
      </c>
      <c r="G20" s="51">
        <f>1+1+1</f>
        <v>3</v>
      </c>
      <c r="H20" s="53">
        <f>3+0.5+3+3+0.5</f>
        <v>10</v>
      </c>
      <c r="I20" s="51">
        <f>F20+G20+H20</f>
        <v>18</v>
      </c>
    </row>
    <row r="21" spans="1:15" customHeight="1" ht="80.1" s="16" customFormat="1">
      <c r="A21" s="26"/>
      <c r="B21" s="52" t="s">
        <v>136</v>
      </c>
      <c r="C21" s="57">
        <v>39676</v>
      </c>
      <c r="D21" s="48" t="s">
        <v>22</v>
      </c>
      <c r="E21" s="48" t="s">
        <v>23</v>
      </c>
      <c r="F21" s="51">
        <f>1+1</f>
        <v>2</v>
      </c>
      <c r="G21" s="51">
        <f>5+5</f>
        <v>10</v>
      </c>
      <c r="H21" s="51">
        <f>3+3</f>
        <v>6</v>
      </c>
      <c r="I21" s="51">
        <f>F21+G21+H21</f>
        <v>18</v>
      </c>
    </row>
    <row r="22" spans="1:15" customHeight="1" ht="80.1" s="16" customFormat="1">
      <c r="A22" s="23"/>
      <c r="B22" s="52" t="s">
        <v>137</v>
      </c>
      <c r="C22" s="57">
        <v>40895</v>
      </c>
      <c r="D22" s="48" t="s">
        <v>91</v>
      </c>
      <c r="E22" s="52" t="s">
        <v>115</v>
      </c>
      <c r="F22" s="53">
        <f>2+1+1</f>
        <v>4</v>
      </c>
      <c r="G22" s="51">
        <f>1+1+1</f>
        <v>3</v>
      </c>
      <c r="H22" s="53">
        <f>0.5+3+3+4</f>
        <v>10.5</v>
      </c>
      <c r="I22" s="51">
        <f>F22+G22+H22</f>
        <v>17.5</v>
      </c>
    </row>
    <row r="23" spans="1:15" customHeight="1" ht="80.1" s="16" customFormat="1">
      <c r="A23" s="23"/>
      <c r="B23" s="52" t="s">
        <v>138</v>
      </c>
      <c r="C23" s="57">
        <v>40083</v>
      </c>
      <c r="D23" s="48" t="s">
        <v>139</v>
      </c>
      <c r="E23" s="48" t="s">
        <v>140</v>
      </c>
      <c r="F23" s="53">
        <f>2+2</f>
        <v>4</v>
      </c>
      <c r="G23" s="51">
        <f>2+2</f>
        <v>4</v>
      </c>
      <c r="H23" s="53">
        <f>4+5</f>
        <v>9</v>
      </c>
      <c r="I23" s="51">
        <f>F23+G23+H23</f>
        <v>17</v>
      </c>
      <c r="J23" s="78"/>
      <c r="K23" s="78"/>
      <c r="L23" s="78"/>
      <c r="M23" s="78"/>
      <c r="N23" s="78"/>
      <c r="O23" s="78"/>
    </row>
    <row r="24" spans="1:15" customHeight="1" ht="80.1" s="16" customFormat="1">
      <c r="A24" s="23"/>
      <c r="B24" s="52" t="s">
        <v>141</v>
      </c>
      <c r="C24" s="57">
        <v>40896</v>
      </c>
      <c r="D24" s="48" t="s">
        <v>91</v>
      </c>
      <c r="E24" s="48" t="s">
        <v>94</v>
      </c>
      <c r="F24" s="53">
        <f>2+2</f>
        <v>4</v>
      </c>
      <c r="G24" s="51">
        <f>2+2</f>
        <v>4</v>
      </c>
      <c r="H24" s="53">
        <f>0.5+3+4+0.5+0.5</f>
        <v>8.5</v>
      </c>
      <c r="I24" s="51">
        <f>F24+G24+H24</f>
        <v>16.5</v>
      </c>
      <c r="J24" s="78"/>
      <c r="K24" s="78"/>
      <c r="L24" s="78"/>
      <c r="M24" s="78"/>
      <c r="N24" s="78"/>
      <c r="O24" s="78"/>
    </row>
    <row r="25" spans="1:15" customHeight="1" ht="80.1" s="16" customFormat="1">
      <c r="A25" s="83"/>
      <c r="B25" s="52" t="s">
        <v>142</v>
      </c>
      <c r="C25" s="57">
        <v>39792</v>
      </c>
      <c r="D25" s="48" t="s">
        <v>117</v>
      </c>
      <c r="E25" s="48" t="s">
        <v>118</v>
      </c>
      <c r="F25" s="53">
        <f>1+1</f>
        <v>2</v>
      </c>
      <c r="G25" s="51">
        <f>3+3</f>
        <v>6</v>
      </c>
      <c r="H25" s="53">
        <f>0.5+4+4</f>
        <v>8.5</v>
      </c>
      <c r="I25" s="4">
        <f>F25+G25+H25</f>
        <v>16.5</v>
      </c>
    </row>
    <row r="26" spans="1:15" customHeight="1" ht="80.1" s="16" customFormat="1">
      <c r="A26" s="23"/>
      <c r="B26" s="52" t="s">
        <v>143</v>
      </c>
      <c r="C26" s="57">
        <v>40183</v>
      </c>
      <c r="D26" s="48" t="s">
        <v>50</v>
      </c>
      <c r="E26" s="48" t="s">
        <v>51</v>
      </c>
      <c r="F26" s="53">
        <f>2+1</f>
        <v>3</v>
      </c>
      <c r="G26" s="51">
        <f>2+2</f>
        <v>4</v>
      </c>
      <c r="H26" s="53">
        <f>0.5+5+0.5+3</f>
        <v>9</v>
      </c>
      <c r="I26" s="51">
        <f>F26+G26+H26</f>
        <v>16</v>
      </c>
    </row>
    <row r="27" spans="1:15" customHeight="1" ht="80.1" s="16" customFormat="1">
      <c r="A27" s="26"/>
      <c r="B27" s="48" t="s">
        <v>144</v>
      </c>
      <c r="C27" s="49">
        <v>39817</v>
      </c>
      <c r="D27" s="48" t="s">
        <v>91</v>
      </c>
      <c r="E27" s="52" t="s">
        <v>115</v>
      </c>
      <c r="F27" s="51">
        <f>2+1</f>
        <v>3</v>
      </c>
      <c r="G27" s="51">
        <f>3+2</f>
        <v>5</v>
      </c>
      <c r="H27" s="51">
        <f>0.5+3+0.5+4</f>
        <v>8</v>
      </c>
      <c r="I27" s="51">
        <f>F27+G27+H27</f>
        <v>16</v>
      </c>
    </row>
    <row r="28" spans="1:15" customHeight="1" ht="80.1" s="16" customFormat="1">
      <c r="A28" s="8"/>
      <c r="B28" s="48" t="s">
        <v>145</v>
      </c>
      <c r="C28" s="49">
        <v>40357</v>
      </c>
      <c r="D28" s="54" t="s">
        <v>58</v>
      </c>
      <c r="E28" s="54" t="s">
        <v>59</v>
      </c>
      <c r="F28" s="51">
        <f>2+1</f>
        <v>3</v>
      </c>
      <c r="G28" s="51">
        <f>1+1</f>
        <v>2</v>
      </c>
      <c r="H28" s="51">
        <f>5+0.5+5</f>
        <v>10.5</v>
      </c>
      <c r="I28" s="51">
        <f>F28+G28+H28</f>
        <v>15.5</v>
      </c>
    </row>
    <row r="29" spans="1:15" customHeight="1" ht="80.1" s="16" customFormat="1">
      <c r="A29" s="8"/>
      <c r="B29" s="48" t="s">
        <v>146</v>
      </c>
      <c r="C29" s="49">
        <v>41162</v>
      </c>
      <c r="D29" s="48" t="s">
        <v>22</v>
      </c>
      <c r="E29" s="48" t="s">
        <v>147</v>
      </c>
      <c r="F29" s="51">
        <f>2+2</f>
        <v>4</v>
      </c>
      <c r="G29" s="51">
        <f>1+1</f>
        <v>2</v>
      </c>
      <c r="H29" s="51">
        <f>4+5+0.5</f>
        <v>9.5</v>
      </c>
      <c r="I29" s="51">
        <f>F29+G29+H29</f>
        <v>15.5</v>
      </c>
    </row>
    <row r="30" spans="1:15" customHeight="1" ht="80.1" s="16" customFormat="1">
      <c r="A30" s="8"/>
      <c r="B30" s="48" t="s">
        <v>148</v>
      </c>
      <c r="C30" s="49">
        <v>40478</v>
      </c>
      <c r="D30" s="54" t="s">
        <v>47</v>
      </c>
      <c r="E30" s="54" t="s">
        <v>149</v>
      </c>
      <c r="F30" s="51">
        <f>1+1</f>
        <v>2</v>
      </c>
      <c r="G30" s="51">
        <f>1+2</f>
        <v>3</v>
      </c>
      <c r="H30" s="51">
        <f>5+5</f>
        <v>10</v>
      </c>
      <c r="I30" s="51">
        <f>F30+G30+H30</f>
        <v>15</v>
      </c>
    </row>
    <row r="31" spans="1:15" customHeight="1" ht="80.1" s="16" customFormat="1">
      <c r="A31" s="23"/>
      <c r="B31" s="52" t="s">
        <v>150</v>
      </c>
      <c r="C31" s="57">
        <v>40185</v>
      </c>
      <c r="D31" s="48" t="s">
        <v>107</v>
      </c>
      <c r="E31" s="48" t="s">
        <v>108</v>
      </c>
      <c r="F31" s="53">
        <f>0.5+0.5+0.5+1</f>
        <v>2.5</v>
      </c>
      <c r="G31" s="51">
        <f>0.5+0.5+0.5+3</f>
        <v>4.5</v>
      </c>
      <c r="H31" s="53">
        <f>1+0.5+1+5</f>
        <v>7.5</v>
      </c>
      <c r="I31" s="51">
        <f>F31+G31+H31</f>
        <v>14.5</v>
      </c>
    </row>
    <row r="32" spans="1:15" customHeight="1" ht="80.1" s="16" customFormat="1">
      <c r="A32" s="23"/>
      <c r="B32" s="52" t="s">
        <v>151</v>
      </c>
      <c r="C32" s="57">
        <v>40058</v>
      </c>
      <c r="D32" s="48" t="s">
        <v>50</v>
      </c>
      <c r="E32" s="48" t="s">
        <v>152</v>
      </c>
      <c r="F32" s="53">
        <f>0.5+1+1</f>
        <v>2.5</v>
      </c>
      <c r="G32" s="51">
        <f>0.5+2+2</f>
        <v>4.5</v>
      </c>
      <c r="H32" s="53">
        <f>0+4+3</f>
        <v>7</v>
      </c>
      <c r="I32" s="51">
        <f>F32+G32+H32</f>
        <v>14</v>
      </c>
    </row>
    <row r="33" spans="1:15" customHeight="1" ht="80.1" s="16" customFormat="1">
      <c r="A33" s="23"/>
      <c r="B33" s="52" t="s">
        <v>153</v>
      </c>
      <c r="C33" s="57">
        <v>39510</v>
      </c>
      <c r="D33" s="48" t="s">
        <v>50</v>
      </c>
      <c r="E33" s="48" t="s">
        <v>152</v>
      </c>
      <c r="F33" s="53">
        <f>2+0.5+0.5</f>
        <v>3</v>
      </c>
      <c r="G33" s="51">
        <f>2+1+0.5</f>
        <v>3.5</v>
      </c>
      <c r="H33" s="53">
        <f>5+0.5+0.5+0.5+1</f>
        <v>7.5</v>
      </c>
      <c r="I33" s="51">
        <f>F33+G33+H33</f>
        <v>14</v>
      </c>
    </row>
    <row r="34" spans="1:15" customHeight="1" ht="80.1" s="16" customFormat="1">
      <c r="A34" s="23"/>
      <c r="B34" s="52" t="s">
        <v>154</v>
      </c>
      <c r="C34" s="57">
        <v>39823</v>
      </c>
      <c r="D34" s="48" t="s">
        <v>66</v>
      </c>
      <c r="E34" s="48" t="s">
        <v>155</v>
      </c>
      <c r="F34" s="53">
        <f>2+0.5+0.5</f>
        <v>3</v>
      </c>
      <c r="G34" s="51">
        <f>2+1+0.5</f>
        <v>3.5</v>
      </c>
      <c r="H34" s="53">
        <f>4+1+1+0.5</f>
        <v>6.5</v>
      </c>
      <c r="I34" s="51">
        <f>F34+G34+H34</f>
        <v>13</v>
      </c>
      <c r="J34" s="78"/>
      <c r="K34" s="78"/>
      <c r="L34" s="78"/>
      <c r="M34" s="78"/>
      <c r="N34" s="78"/>
      <c r="O34" s="78"/>
    </row>
    <row r="35" spans="1:15" customHeight="1" ht="80.1" s="16" customFormat="1">
      <c r="A35" s="23"/>
      <c r="B35" s="52" t="s">
        <v>156</v>
      </c>
      <c r="C35" s="57">
        <v>40143</v>
      </c>
      <c r="D35" s="48" t="s">
        <v>91</v>
      </c>
      <c r="E35" s="52" t="s">
        <v>115</v>
      </c>
      <c r="F35" s="53">
        <f>2+1</f>
        <v>3</v>
      </c>
      <c r="G35" s="51">
        <f>1+1</f>
        <v>2</v>
      </c>
      <c r="H35" s="53">
        <f>3+5</f>
        <v>8</v>
      </c>
      <c r="I35" s="51">
        <f>F35+G35+H35</f>
        <v>13</v>
      </c>
      <c r="J35" s="40"/>
      <c r="K35" s="40"/>
      <c r="L35" s="40"/>
      <c r="M35" s="40"/>
      <c r="N35" s="40"/>
      <c r="O35" s="40"/>
    </row>
    <row r="36" spans="1:15" customHeight="1" ht="80.1" s="40" customFormat="1">
      <c r="A36" s="23"/>
      <c r="B36" s="52" t="s">
        <v>157</v>
      </c>
      <c r="C36" s="57">
        <v>39977</v>
      </c>
      <c r="D36" s="48" t="s">
        <v>107</v>
      </c>
      <c r="E36" s="48" t="s">
        <v>108</v>
      </c>
      <c r="F36" s="53">
        <f>0.5+0.5+1</f>
        <v>2</v>
      </c>
      <c r="G36" s="51">
        <f>0.5+0.5+3</f>
        <v>4</v>
      </c>
      <c r="H36" s="53">
        <f>1+1+5</f>
        <v>7</v>
      </c>
      <c r="I36" s="51">
        <f>F36+G36+H36</f>
        <v>13</v>
      </c>
      <c r="J36" s="78"/>
      <c r="K36" s="78"/>
      <c r="L36" s="78"/>
      <c r="M36" s="78"/>
      <c r="N36" s="78"/>
      <c r="O36" s="78"/>
    </row>
    <row r="37" spans="1:15" customHeight="1" ht="80.1" s="40" customFormat="1">
      <c r="A37" s="91"/>
      <c r="B37" s="52" t="s">
        <v>158</v>
      </c>
      <c r="C37" s="57">
        <v>40231</v>
      </c>
      <c r="D37" s="54" t="s">
        <v>58</v>
      </c>
      <c r="E37" s="54" t="s">
        <v>59</v>
      </c>
      <c r="F37" s="53">
        <f>2+1</f>
        <v>3</v>
      </c>
      <c r="G37" s="51">
        <f>1+1</f>
        <v>2</v>
      </c>
      <c r="H37" s="53">
        <f>3+5</f>
        <v>8</v>
      </c>
      <c r="I37" s="4">
        <f>F37+G37+H37</f>
        <v>13</v>
      </c>
      <c r="J37" s="78"/>
      <c r="K37" s="78"/>
      <c r="L37" s="78"/>
      <c r="M37" s="78"/>
      <c r="N37" s="78"/>
      <c r="O37" s="78"/>
    </row>
    <row r="38" spans="1:15" customHeight="1" ht="80.1" s="16" customFormat="1">
      <c r="A38" s="83"/>
      <c r="B38" s="52" t="s">
        <v>159</v>
      </c>
      <c r="C38" s="57">
        <v>40524</v>
      </c>
      <c r="D38" s="54" t="s">
        <v>58</v>
      </c>
      <c r="E38" s="54" t="s">
        <v>59</v>
      </c>
      <c r="F38" s="53">
        <f>2+1</f>
        <v>3</v>
      </c>
      <c r="G38" s="51">
        <f>1+1</f>
        <v>2</v>
      </c>
      <c r="H38" s="53">
        <f>3+5</f>
        <v>8</v>
      </c>
      <c r="I38" s="4">
        <f>F38+G38+H38</f>
        <v>13</v>
      </c>
    </row>
    <row r="39" spans="1:15" customHeight="1" ht="80.1" s="16" customFormat="1">
      <c r="A39" s="23"/>
      <c r="B39" s="52" t="s">
        <v>160</v>
      </c>
      <c r="C39" s="57">
        <v>39701</v>
      </c>
      <c r="D39" s="48" t="s">
        <v>107</v>
      </c>
      <c r="E39" s="48" t="s">
        <v>108</v>
      </c>
      <c r="F39" s="53">
        <f>0.5+0.5+1</f>
        <v>2</v>
      </c>
      <c r="G39" s="51">
        <f>0.5+0.5+3</f>
        <v>4</v>
      </c>
      <c r="H39" s="53">
        <f>1+1+4</f>
        <v>6</v>
      </c>
      <c r="I39" s="51">
        <f>F39+G39+H39</f>
        <v>12</v>
      </c>
    </row>
    <row r="40" spans="1:15" customHeight="1" ht="80.1" s="16" customFormat="1">
      <c r="A40" s="8"/>
      <c r="B40" s="52" t="s">
        <v>161</v>
      </c>
      <c r="C40" s="49">
        <v>41053</v>
      </c>
      <c r="D40" s="48" t="s">
        <v>66</v>
      </c>
      <c r="E40" s="52" t="s">
        <v>155</v>
      </c>
      <c r="F40" s="53">
        <f>2+0.5</f>
        <v>2.5</v>
      </c>
      <c r="G40" s="53">
        <f>2+0</f>
        <v>2</v>
      </c>
      <c r="H40" s="53">
        <f>5+1+0.5+0.5+0.5</f>
        <v>7.5</v>
      </c>
      <c r="I40" s="51">
        <f>F40+G40+H40</f>
        <v>12</v>
      </c>
    </row>
    <row r="41" spans="1:15" customHeight="1" ht="80.1" s="16" customFormat="1">
      <c r="A41" s="26"/>
      <c r="B41" s="48" t="s">
        <v>162</v>
      </c>
      <c r="C41" s="49">
        <v>39856</v>
      </c>
      <c r="D41" s="48" t="s">
        <v>163</v>
      </c>
      <c r="E41" s="48" t="s">
        <v>164</v>
      </c>
      <c r="F41" s="51">
        <f>1+1</f>
        <v>2</v>
      </c>
      <c r="G41" s="51">
        <f>1+1</f>
        <v>2</v>
      </c>
      <c r="H41" s="51">
        <f>0.5+4+3</f>
        <v>7.5</v>
      </c>
      <c r="I41" s="51">
        <f>F41+G41+H41</f>
        <v>11.5</v>
      </c>
    </row>
    <row r="42" spans="1:15" customHeight="1" ht="80.1" s="16" customFormat="1">
      <c r="A42" s="8"/>
      <c r="B42" s="48" t="s">
        <v>165</v>
      </c>
      <c r="C42" s="49">
        <v>41046</v>
      </c>
      <c r="D42" s="48" t="s">
        <v>47</v>
      </c>
      <c r="E42" s="48" t="s">
        <v>94</v>
      </c>
      <c r="F42" s="51">
        <f>2</f>
        <v>2</v>
      </c>
      <c r="G42" s="51">
        <f>3</f>
        <v>3</v>
      </c>
      <c r="H42" s="51">
        <f>5+0.5+0.5</f>
        <v>6</v>
      </c>
      <c r="I42" s="51">
        <f>F42+G42+H42</f>
        <v>11</v>
      </c>
    </row>
    <row r="43" spans="1:15" customHeight="1" ht="80.1" s="16" customFormat="1">
      <c r="A43" s="4"/>
      <c r="B43" s="37" t="s">
        <v>166</v>
      </c>
      <c r="C43" s="69">
        <v>40315</v>
      </c>
      <c r="D43" s="42" t="s">
        <v>163</v>
      </c>
      <c r="E43" s="95" t="s">
        <v>118</v>
      </c>
      <c r="F43" s="4">
        <f>1+1</f>
        <v>2</v>
      </c>
      <c r="G43" s="4">
        <f>1+1</f>
        <v>2</v>
      </c>
      <c r="H43" s="4">
        <f>3+4</f>
        <v>7</v>
      </c>
      <c r="I43" s="4">
        <f>F43+G43+H43</f>
        <v>11</v>
      </c>
    </row>
    <row r="44" spans="1:15" customHeight="1" ht="80.1" s="16" customFormat="1">
      <c r="A44" s="83"/>
      <c r="B44" s="52" t="s">
        <v>88</v>
      </c>
      <c r="C44" s="57">
        <v>39327</v>
      </c>
      <c r="D44" s="52" t="s">
        <v>50</v>
      </c>
      <c r="E44" s="52" t="s">
        <v>51</v>
      </c>
      <c r="F44" s="53">
        <f>2</f>
        <v>2</v>
      </c>
      <c r="G44" s="51">
        <f>3</f>
        <v>3</v>
      </c>
      <c r="H44" s="53">
        <f>5</f>
        <v>5</v>
      </c>
      <c r="I44" s="4">
        <f>F44+G44+H44</f>
        <v>10</v>
      </c>
    </row>
    <row r="45" spans="1:15" customHeight="1" ht="80.1" s="16" customFormat="1">
      <c r="A45" s="23"/>
      <c r="B45" s="52" t="s">
        <v>167</v>
      </c>
      <c r="C45" s="57">
        <v>40208</v>
      </c>
      <c r="D45" s="48" t="s">
        <v>91</v>
      </c>
      <c r="E45" s="48" t="s">
        <v>115</v>
      </c>
      <c r="F45" s="53">
        <f>2</f>
        <v>2</v>
      </c>
      <c r="G45" s="51">
        <f>3</f>
        <v>3</v>
      </c>
      <c r="H45" s="53">
        <f>3+0.5+0.5+0.5+0.5</f>
        <v>5</v>
      </c>
      <c r="I45" s="51">
        <f>F45+G45+H45</f>
        <v>10</v>
      </c>
    </row>
    <row r="46" spans="1:15" customHeight="1" ht="80.1" s="16" customFormat="1">
      <c r="A46" s="14"/>
      <c r="B46" s="42" t="s">
        <v>168</v>
      </c>
      <c r="C46" s="69">
        <v>40874</v>
      </c>
      <c r="D46" s="37" t="s">
        <v>50</v>
      </c>
      <c r="E46" s="37" t="s">
        <v>102</v>
      </c>
      <c r="F46" s="4">
        <f>1</f>
        <v>1</v>
      </c>
      <c r="G46" s="4">
        <f>3</f>
        <v>3</v>
      </c>
      <c r="H46" s="4">
        <f>5+0.5</f>
        <v>5.5</v>
      </c>
      <c r="I46" s="4">
        <f>F46+G46+H46</f>
        <v>9.5</v>
      </c>
    </row>
    <row r="47" spans="1:15" customHeight="1" ht="80.1" s="43" customFormat="1">
      <c r="A47" s="26"/>
      <c r="B47" s="52" t="s">
        <v>169</v>
      </c>
      <c r="C47" s="57">
        <v>40581</v>
      </c>
      <c r="D47" s="48" t="s">
        <v>58</v>
      </c>
      <c r="E47" s="52" t="s">
        <v>59</v>
      </c>
      <c r="F47" s="53">
        <f>2</f>
        <v>2</v>
      </c>
      <c r="G47" s="51">
        <f>3</f>
        <v>3</v>
      </c>
      <c r="H47" s="53">
        <f>4</f>
        <v>4</v>
      </c>
      <c r="I47" s="51">
        <f>F47+G47+H47</f>
        <v>9</v>
      </c>
      <c r="J47" s="78"/>
      <c r="K47" s="78"/>
      <c r="L47" s="78"/>
      <c r="M47" s="78"/>
      <c r="N47" s="78"/>
      <c r="O47" s="78"/>
    </row>
    <row r="48" spans="1:15" customHeight="1" ht="80.1" s="16" customFormat="1">
      <c r="A48" s="26"/>
      <c r="B48" s="48" t="s">
        <v>170</v>
      </c>
      <c r="C48" s="49">
        <v>40558</v>
      </c>
      <c r="D48" s="48" t="s">
        <v>22</v>
      </c>
      <c r="E48" s="48" t="s">
        <v>171</v>
      </c>
      <c r="F48" s="51">
        <f>2</f>
        <v>2</v>
      </c>
      <c r="G48" s="51">
        <f>2</f>
        <v>2</v>
      </c>
      <c r="H48" s="51">
        <f>4+0.5</f>
        <v>4.5</v>
      </c>
      <c r="I48" s="51">
        <f>F48+G48+H48</f>
        <v>8.5</v>
      </c>
      <c r="J48" s="78"/>
      <c r="K48" s="78"/>
      <c r="L48" s="78"/>
      <c r="M48" s="78"/>
      <c r="N48" s="78"/>
      <c r="O48" s="78"/>
    </row>
    <row r="49" spans="1:15" customHeight="1" ht="80.1" s="16" customFormat="1">
      <c r="A49" s="26"/>
      <c r="B49" s="52" t="s">
        <v>172</v>
      </c>
      <c r="C49" s="49">
        <v>40496</v>
      </c>
      <c r="D49" s="48" t="s">
        <v>58</v>
      </c>
      <c r="E49" s="48" t="s">
        <v>45</v>
      </c>
      <c r="F49" s="51">
        <f>2</f>
        <v>2</v>
      </c>
      <c r="G49" s="51">
        <f>1</f>
        <v>1</v>
      </c>
      <c r="H49" s="51">
        <f>5+0.5</f>
        <v>5.5</v>
      </c>
      <c r="I49" s="51">
        <f>F49+G49+H49</f>
        <v>8.5</v>
      </c>
    </row>
    <row r="50" spans="1:15" customHeight="1" ht="80.1" s="16" customFormat="1">
      <c r="A50" s="23"/>
      <c r="B50" s="52" t="s">
        <v>173</v>
      </c>
      <c r="C50" s="57">
        <v>41007</v>
      </c>
      <c r="D50" s="48" t="s">
        <v>91</v>
      </c>
      <c r="E50" s="48" t="s">
        <v>94</v>
      </c>
      <c r="F50" s="53">
        <f>2</f>
        <v>2</v>
      </c>
      <c r="G50" s="51">
        <f>2</f>
        <v>2</v>
      </c>
      <c r="H50" s="53">
        <f>3+0.5+0.5+0.5</f>
        <v>4.5</v>
      </c>
      <c r="I50" s="51">
        <f>F50+G50+H50</f>
        <v>8.5</v>
      </c>
    </row>
    <row r="51" spans="1:15" customHeight="1" ht="80.1" s="16" customFormat="1">
      <c r="A51" s="26"/>
      <c r="B51" s="52" t="s">
        <v>174</v>
      </c>
      <c r="C51" s="49">
        <v>39792</v>
      </c>
      <c r="D51" s="48" t="s">
        <v>91</v>
      </c>
      <c r="E51" s="52" t="s">
        <v>115</v>
      </c>
      <c r="F51" s="53">
        <f>1</f>
        <v>1</v>
      </c>
      <c r="G51" s="51">
        <f>2</f>
        <v>2</v>
      </c>
      <c r="H51" s="51">
        <f>0.5+0.5+0.5+4</f>
        <v>5.5</v>
      </c>
      <c r="I51" s="51">
        <f>F51+G51+H51</f>
        <v>8.5</v>
      </c>
    </row>
    <row r="52" spans="1:15" customHeight="1" ht="80.1" s="16" customFormat="1">
      <c r="A52" s="23"/>
      <c r="B52" s="52" t="s">
        <v>175</v>
      </c>
      <c r="C52" s="57">
        <v>39225</v>
      </c>
      <c r="D52" s="48" t="s">
        <v>50</v>
      </c>
      <c r="E52" s="48" t="s">
        <v>152</v>
      </c>
      <c r="F52" s="53">
        <f>0.5+0.5+0.5+0.5</f>
        <v>2</v>
      </c>
      <c r="G52" s="51">
        <f>0.5+0.5+0.5+0.5</f>
        <v>2</v>
      </c>
      <c r="H52" s="53">
        <f>1+1+1+1</f>
        <v>4</v>
      </c>
      <c r="I52" s="51">
        <f>F52+G52+H52</f>
        <v>8</v>
      </c>
    </row>
    <row r="53" spans="1:15" customHeight="1" ht="80.1" s="16" customFormat="1">
      <c r="A53" s="26"/>
      <c r="B53" s="52" t="s">
        <v>176</v>
      </c>
      <c r="C53" s="57">
        <v>39519</v>
      </c>
      <c r="D53" s="48" t="s">
        <v>58</v>
      </c>
      <c r="E53" s="48" t="s">
        <v>45</v>
      </c>
      <c r="F53" s="53">
        <f>2</f>
        <v>2</v>
      </c>
      <c r="G53" s="51">
        <f>2</f>
        <v>2</v>
      </c>
      <c r="H53" s="53">
        <f>3+0.5</f>
        <v>3.5</v>
      </c>
      <c r="I53" s="51">
        <f>F53+G53+H53</f>
        <v>7.5</v>
      </c>
    </row>
    <row r="54" spans="1:15" customHeight="1" ht="80.1" s="16" customFormat="1">
      <c r="A54" s="4"/>
      <c r="B54" s="42" t="s">
        <v>177</v>
      </c>
      <c r="C54" s="87">
        <v>39545</v>
      </c>
      <c r="D54" s="48" t="s">
        <v>50</v>
      </c>
      <c r="E54" s="48" t="s">
        <v>53</v>
      </c>
      <c r="F54" s="4">
        <f>2</f>
        <v>2</v>
      </c>
      <c r="G54" s="4">
        <f>1</f>
        <v>1</v>
      </c>
      <c r="H54" s="4">
        <f>4+0.5</f>
        <v>4.5</v>
      </c>
      <c r="I54" s="4">
        <f>F54+G54+H54</f>
        <v>7.5</v>
      </c>
      <c r="J54" s="78"/>
      <c r="K54" s="78"/>
      <c r="L54" s="78"/>
      <c r="M54" s="78"/>
      <c r="N54" s="78"/>
      <c r="O54" s="78"/>
    </row>
    <row r="55" spans="1:15" customHeight="1" ht="80.1" s="16" customFormat="1">
      <c r="A55" s="23"/>
      <c r="B55" s="52" t="s">
        <v>178</v>
      </c>
      <c r="C55" s="57">
        <v>40405</v>
      </c>
      <c r="D55" s="48" t="s">
        <v>47</v>
      </c>
      <c r="E55" s="48" t="s">
        <v>115</v>
      </c>
      <c r="F55" s="53">
        <f>1</f>
        <v>1</v>
      </c>
      <c r="G55" s="51">
        <f>1</f>
        <v>1</v>
      </c>
      <c r="H55" s="53">
        <f>0.5+0.5+4</f>
        <v>5</v>
      </c>
      <c r="I55" s="51">
        <f>F55+G55+H55</f>
        <v>7</v>
      </c>
      <c r="J55" s="78"/>
      <c r="K55" s="78"/>
      <c r="L55" s="78"/>
      <c r="M55" s="78"/>
      <c r="N55" s="78"/>
      <c r="O55" s="78"/>
    </row>
    <row r="56" spans="1:15" customHeight="1" ht="80.1" s="16" customFormat="1">
      <c r="A56" s="23"/>
      <c r="B56" s="52" t="s">
        <v>179</v>
      </c>
      <c r="C56" s="57">
        <v>39786</v>
      </c>
      <c r="D56" s="48" t="s">
        <v>22</v>
      </c>
      <c r="E56" s="48" t="s">
        <v>171</v>
      </c>
      <c r="F56" s="53">
        <f>1</f>
        <v>1</v>
      </c>
      <c r="G56" s="51">
        <f>1</f>
        <v>1</v>
      </c>
      <c r="H56" s="53">
        <f>0.5+0.5+4</f>
        <v>5</v>
      </c>
      <c r="I56" s="51">
        <f>F56+G56+H56</f>
        <v>7</v>
      </c>
    </row>
    <row r="57" spans="1:15" customHeight="1" ht="80.1" s="16" customFormat="1">
      <c r="A57" s="26"/>
      <c r="B57" s="48" t="s">
        <v>180</v>
      </c>
      <c r="C57" s="49">
        <v>39849</v>
      </c>
      <c r="D57" s="48" t="s">
        <v>163</v>
      </c>
      <c r="E57" s="48" t="s">
        <v>118</v>
      </c>
      <c r="F57" s="51">
        <f>1</f>
        <v>1</v>
      </c>
      <c r="G57" s="51">
        <f>1</f>
        <v>1</v>
      </c>
      <c r="H57" s="51">
        <f>5</f>
        <v>5</v>
      </c>
      <c r="I57" s="51">
        <f>F57+G57+H57</f>
        <v>7</v>
      </c>
    </row>
    <row r="58" spans="1:15" customHeight="1" ht="80.1" s="16" customFormat="1">
      <c r="A58" s="23"/>
      <c r="B58" s="52" t="s">
        <v>181</v>
      </c>
      <c r="C58" s="57">
        <v>40398</v>
      </c>
      <c r="D58" s="48" t="s">
        <v>163</v>
      </c>
      <c r="E58" s="48" t="s">
        <v>118</v>
      </c>
      <c r="F58" s="53">
        <f>1</f>
        <v>1</v>
      </c>
      <c r="G58" s="51">
        <f>1</f>
        <v>1</v>
      </c>
      <c r="H58" s="53">
        <f>5</f>
        <v>5</v>
      </c>
      <c r="I58" s="51">
        <f>F58+G58+H58</f>
        <v>7</v>
      </c>
    </row>
    <row r="59" spans="1:15" customHeight="1" ht="80.1" s="16" customFormat="1">
      <c r="A59" s="26"/>
      <c r="B59" s="52" t="s">
        <v>182</v>
      </c>
      <c r="C59" s="57">
        <v>40711</v>
      </c>
      <c r="D59" s="48" t="s">
        <v>117</v>
      </c>
      <c r="E59" s="48" t="s">
        <v>118</v>
      </c>
      <c r="F59" s="53">
        <f>1</f>
        <v>1</v>
      </c>
      <c r="G59" s="51">
        <f>1</f>
        <v>1</v>
      </c>
      <c r="H59" s="53">
        <f>5</f>
        <v>5</v>
      </c>
      <c r="I59" s="51">
        <f>F59+G59+H59</f>
        <v>7</v>
      </c>
      <c r="J59" s="78"/>
      <c r="K59" s="78"/>
      <c r="L59" s="78"/>
      <c r="M59" s="78"/>
      <c r="N59" s="78"/>
      <c r="O59" s="78"/>
    </row>
    <row r="60" spans="1:15" customHeight="1" ht="80.1" s="16" customFormat="1">
      <c r="A60" s="51"/>
      <c r="B60" s="52" t="s">
        <v>183</v>
      </c>
      <c r="C60" s="49">
        <v>39540</v>
      </c>
      <c r="D60" s="48" t="s">
        <v>47</v>
      </c>
      <c r="E60" s="48" t="s">
        <v>92</v>
      </c>
      <c r="F60" s="51">
        <f>1</f>
        <v>1</v>
      </c>
      <c r="G60" s="51">
        <f>2</f>
        <v>2</v>
      </c>
      <c r="H60" s="51">
        <f>4</f>
        <v>4</v>
      </c>
      <c r="I60" s="51">
        <f>F60+G60+H60</f>
        <v>7</v>
      </c>
      <c r="J60" s="94"/>
      <c r="K60" s="94"/>
      <c r="L60" s="94"/>
      <c r="M60" s="94"/>
      <c r="N60" s="94"/>
      <c r="O60" s="94"/>
    </row>
    <row r="61" spans="1:15" customHeight="1" ht="80.1" s="16" customFormat="1">
      <c r="A61" s="23"/>
      <c r="B61" s="52" t="s">
        <v>184</v>
      </c>
      <c r="C61" s="57">
        <v>40350</v>
      </c>
      <c r="D61" s="48" t="s">
        <v>58</v>
      </c>
      <c r="E61" s="48" t="s">
        <v>45</v>
      </c>
      <c r="F61" s="53">
        <f>2</f>
        <v>2</v>
      </c>
      <c r="G61" s="51">
        <f>1</f>
        <v>1</v>
      </c>
      <c r="H61" s="53">
        <f>3</f>
        <v>3</v>
      </c>
      <c r="I61" s="4">
        <f>F61+G61+H61</f>
        <v>6</v>
      </c>
      <c r="J61" s="40"/>
      <c r="K61" s="40"/>
      <c r="L61" s="40"/>
      <c r="M61" s="40"/>
      <c r="N61" s="40"/>
      <c r="O61" s="40"/>
    </row>
    <row r="62" spans="1:15" customHeight="1" ht="80.1" s="16" customFormat="1">
      <c r="A62" s="23"/>
      <c r="B62" s="52" t="s">
        <v>185</v>
      </c>
      <c r="C62" s="57">
        <v>40614</v>
      </c>
      <c r="D62" s="48" t="s">
        <v>117</v>
      </c>
      <c r="E62" s="48" t="s">
        <v>118</v>
      </c>
      <c r="F62" s="53">
        <f>1</f>
        <v>1</v>
      </c>
      <c r="G62" s="51">
        <f>1</f>
        <v>1</v>
      </c>
      <c r="H62" s="53">
        <f>0.5+0.5+3</f>
        <v>4</v>
      </c>
      <c r="I62" s="51">
        <f>F62+G62+H62</f>
        <v>6</v>
      </c>
    </row>
    <row r="63" spans="1:15" customHeight="1" ht="80.45" s="16" customFormat="1">
      <c r="A63" s="23"/>
      <c r="B63" s="52" t="s">
        <v>186</v>
      </c>
      <c r="C63" s="57">
        <v>40813</v>
      </c>
      <c r="D63" s="48" t="s">
        <v>163</v>
      </c>
      <c r="E63" s="48" t="s">
        <v>187</v>
      </c>
      <c r="F63" s="53">
        <f>1</f>
        <v>1</v>
      </c>
      <c r="G63" s="51">
        <f>1</f>
        <v>1</v>
      </c>
      <c r="H63" s="53">
        <f>0.5+3</f>
        <v>3.5</v>
      </c>
      <c r="I63" s="51">
        <f>F63+G63+H63</f>
        <v>5.5</v>
      </c>
    </row>
    <row r="64" spans="1:15" customHeight="1" ht="80.1" s="16" customFormat="1">
      <c r="A64" s="83"/>
      <c r="B64" s="52" t="s">
        <v>188</v>
      </c>
      <c r="C64" s="57">
        <v>40703</v>
      </c>
      <c r="D64" s="48" t="s">
        <v>47</v>
      </c>
      <c r="E64" s="52" t="s">
        <v>115</v>
      </c>
      <c r="F64" s="53">
        <f>1</f>
        <v>1</v>
      </c>
      <c r="G64" s="51">
        <f>1</f>
        <v>1</v>
      </c>
      <c r="H64" s="53">
        <f>0.5+3</f>
        <v>3.5</v>
      </c>
      <c r="I64" s="4">
        <f>F64+G64+H64</f>
        <v>5.5</v>
      </c>
    </row>
    <row r="65" spans="1:15" customHeight="1" ht="80.1" s="16" customFormat="1">
      <c r="A65" s="26"/>
      <c r="B65" s="52" t="s">
        <v>189</v>
      </c>
      <c r="C65" s="57">
        <v>39735</v>
      </c>
      <c r="D65" s="48" t="s">
        <v>50</v>
      </c>
      <c r="E65" s="52" t="s">
        <v>51</v>
      </c>
      <c r="F65" s="53">
        <f>1</f>
        <v>1</v>
      </c>
      <c r="G65" s="51">
        <f>1</f>
        <v>1</v>
      </c>
      <c r="H65" s="53">
        <f>3</f>
        <v>3</v>
      </c>
      <c r="I65" s="51">
        <f>F65+G65+H65</f>
        <v>5</v>
      </c>
    </row>
    <row r="66" spans="1:15" customHeight="1" ht="80.1" s="16" customFormat="1">
      <c r="A66" s="23"/>
      <c r="B66" s="52" t="s">
        <v>190</v>
      </c>
      <c r="C66" s="57">
        <v>39694</v>
      </c>
      <c r="D66" s="48" t="s">
        <v>107</v>
      </c>
      <c r="E66" s="48" t="s">
        <v>108</v>
      </c>
      <c r="F66" s="53">
        <f>0.5+0.5</f>
        <v>1</v>
      </c>
      <c r="G66" s="51">
        <f>0.5+0.5</f>
        <v>1</v>
      </c>
      <c r="H66" s="53">
        <f>0.5+1</f>
        <v>1.5</v>
      </c>
      <c r="I66" s="51">
        <f>F66+G66+H66</f>
        <v>3.5</v>
      </c>
    </row>
    <row r="67" spans="1:15" customHeight="1" ht="80.1" s="16" customFormat="1">
      <c r="A67" s="26"/>
      <c r="B67" s="52" t="s">
        <v>191</v>
      </c>
      <c r="C67" s="57">
        <v>40161</v>
      </c>
      <c r="D67" s="48" t="s">
        <v>117</v>
      </c>
      <c r="E67" s="48" t="s">
        <v>118</v>
      </c>
      <c r="F67" s="53">
        <v>0.5</v>
      </c>
      <c r="G67" s="51">
        <v>1</v>
      </c>
      <c r="H67" s="53">
        <f>0.5+0.5</f>
        <v>1</v>
      </c>
      <c r="I67" s="51">
        <f>F67+G67+H67+0.5</f>
        <v>3</v>
      </c>
    </row>
    <row r="68" spans="1:15" customHeight="1" ht="80.1" s="16" customFormat="1">
      <c r="A68" s="23"/>
      <c r="B68" s="52" t="s">
        <v>192</v>
      </c>
      <c r="C68" s="57">
        <v>40395</v>
      </c>
      <c r="D68" s="48" t="s">
        <v>66</v>
      </c>
      <c r="E68" s="48" t="s">
        <v>155</v>
      </c>
      <c r="F68" s="53">
        <v>0.5</v>
      </c>
      <c r="G68" s="51">
        <v>0.5</v>
      </c>
      <c r="H68" s="53">
        <f>1+0.5+0.5</f>
        <v>2</v>
      </c>
      <c r="I68" s="51">
        <f>F68+G68+H68</f>
        <v>3</v>
      </c>
      <c r="J68" s="78"/>
      <c r="K68" s="78"/>
      <c r="L68" s="78"/>
      <c r="M68" s="78"/>
      <c r="N68" s="78"/>
      <c r="O68" s="78"/>
    </row>
    <row r="69" spans="1:15" customHeight="1" ht="80.1" s="16" customFormat="1">
      <c r="A69" s="23"/>
      <c r="B69" s="52" t="s">
        <v>193</v>
      </c>
      <c r="C69" s="57">
        <v>40136</v>
      </c>
      <c r="D69" s="48" t="s">
        <v>50</v>
      </c>
      <c r="E69" s="48" t="s">
        <v>53</v>
      </c>
      <c r="F69" s="53">
        <f>0.5+0.5</f>
        <v>1</v>
      </c>
      <c r="G69" s="51">
        <f>0+0</f>
        <v>0</v>
      </c>
      <c r="H69" s="53">
        <f>1+1</f>
        <v>2</v>
      </c>
      <c r="I69" s="51">
        <f>F69+G69+H69</f>
        <v>3</v>
      </c>
    </row>
    <row r="70" spans="1:15" customHeight="1" ht="80.1" s="16" customFormat="1">
      <c r="A70" s="23"/>
      <c r="B70" s="52" t="s">
        <v>194</v>
      </c>
      <c r="C70" s="57">
        <v>40069</v>
      </c>
      <c r="D70" s="48" t="s">
        <v>50</v>
      </c>
      <c r="E70" s="48" t="s">
        <v>53</v>
      </c>
      <c r="F70" s="53">
        <f>0.5+0.5</f>
        <v>1</v>
      </c>
      <c r="G70" s="51">
        <f>0+0</f>
        <v>0</v>
      </c>
      <c r="H70" s="53">
        <f>1+1</f>
        <v>2</v>
      </c>
      <c r="I70" s="51">
        <f>F70+G70+H70</f>
        <v>3</v>
      </c>
    </row>
    <row r="71" spans="1:15" customHeight="1" ht="80.1" s="16" customFormat="1">
      <c r="A71" s="23"/>
      <c r="B71" s="52" t="s">
        <v>195</v>
      </c>
      <c r="C71" s="57">
        <v>40204</v>
      </c>
      <c r="D71" s="48" t="s">
        <v>107</v>
      </c>
      <c r="E71" s="48" t="s">
        <v>108</v>
      </c>
      <c r="F71" s="53">
        <v>0.5</v>
      </c>
      <c r="G71" s="51">
        <v>0.5</v>
      </c>
      <c r="H71" s="53">
        <f>1+0.5</f>
        <v>1.5</v>
      </c>
      <c r="I71" s="51">
        <f>F71+G71+H71</f>
        <v>2.5</v>
      </c>
      <c r="J71" s="43"/>
      <c r="K71" s="43"/>
      <c r="L71" s="43"/>
      <c r="M71" s="43"/>
      <c r="N71" s="43"/>
      <c r="O71" s="43"/>
    </row>
    <row r="72" spans="1:15" customHeight="1" ht="80.1" s="16" customFormat="1">
      <c r="A72" s="26"/>
      <c r="B72" s="52" t="s">
        <v>196</v>
      </c>
      <c r="C72" s="57">
        <v>39453</v>
      </c>
      <c r="D72" s="48" t="s">
        <v>117</v>
      </c>
      <c r="E72" s="48" t="s">
        <v>118</v>
      </c>
      <c r="F72" s="51">
        <v>0.5</v>
      </c>
      <c r="G72" s="51">
        <v>1</v>
      </c>
      <c r="H72" s="51">
        <f>0+0.5+0.5</f>
        <v>1</v>
      </c>
      <c r="I72" s="51">
        <f>F72+G72+H72</f>
        <v>2.5</v>
      </c>
    </row>
    <row r="73" spans="1:15" customHeight="1" ht="80.1" s="16" customFormat="1">
      <c r="A73" s="26"/>
      <c r="B73" s="52" t="s">
        <v>197</v>
      </c>
      <c r="C73" s="57">
        <v>40681</v>
      </c>
      <c r="D73" s="48" t="s">
        <v>91</v>
      </c>
      <c r="E73" s="52" t="s">
        <v>115</v>
      </c>
      <c r="F73" s="53"/>
      <c r="G73" s="51"/>
      <c r="H73" s="53">
        <f>0.5+0.5+0.5+0.5+0.5</f>
        <v>2.5</v>
      </c>
      <c r="I73" s="51">
        <f>F73+G73+H73</f>
        <v>2.5</v>
      </c>
    </row>
    <row r="74" spans="1:15" customHeight="1" ht="80.1" s="16" customFormat="1">
      <c r="A74" s="23"/>
      <c r="B74" s="52" t="s">
        <v>198</v>
      </c>
      <c r="C74" s="57">
        <v>40149</v>
      </c>
      <c r="D74" s="48" t="s">
        <v>117</v>
      </c>
      <c r="E74" s="48" t="s">
        <v>118</v>
      </c>
      <c r="F74" s="53">
        <v>0.5</v>
      </c>
      <c r="G74" s="51">
        <v>1</v>
      </c>
      <c r="H74" s="53">
        <v>0.5</v>
      </c>
      <c r="I74" s="51">
        <f>F74+G74+H74</f>
        <v>2</v>
      </c>
    </row>
    <row r="75" spans="1:15" customHeight="1" ht="80.1" s="16" customFormat="1">
      <c r="A75" s="23"/>
      <c r="B75" s="52" t="s">
        <v>199</v>
      </c>
      <c r="C75" s="57">
        <v>40857</v>
      </c>
      <c r="D75" s="48" t="s">
        <v>107</v>
      </c>
      <c r="E75" s="48" t="s">
        <v>108</v>
      </c>
      <c r="F75" s="53">
        <v>0.5</v>
      </c>
      <c r="G75" s="51">
        <v>0.5</v>
      </c>
      <c r="H75" s="53">
        <v>1</v>
      </c>
      <c r="I75" s="51">
        <f>F75+G75+H75</f>
        <v>2</v>
      </c>
    </row>
    <row r="76" spans="1:15" customHeight="1" ht="80.1" s="16" customFormat="1">
      <c r="A76" s="23"/>
      <c r="B76" s="52" t="s">
        <v>200</v>
      </c>
      <c r="C76" s="57">
        <v>40647</v>
      </c>
      <c r="D76" s="48" t="s">
        <v>107</v>
      </c>
      <c r="E76" s="48" t="s">
        <v>108</v>
      </c>
      <c r="F76" s="53">
        <v>0.5</v>
      </c>
      <c r="G76" s="51">
        <v>0.5</v>
      </c>
      <c r="H76" s="53">
        <v>1</v>
      </c>
      <c r="I76" s="51">
        <f>F76+G76+H76</f>
        <v>2</v>
      </c>
    </row>
    <row r="77" spans="1:15" customHeight="1" ht="80.1" s="16" customFormat="1">
      <c r="A77" s="23"/>
      <c r="B77" s="52" t="s">
        <v>201</v>
      </c>
      <c r="C77" s="57">
        <v>40895</v>
      </c>
      <c r="D77" s="48" t="s">
        <v>107</v>
      </c>
      <c r="E77" s="48" t="s">
        <v>108</v>
      </c>
      <c r="F77" s="53">
        <v>0.5</v>
      </c>
      <c r="G77" s="51">
        <v>0.5</v>
      </c>
      <c r="H77" s="53">
        <v>1</v>
      </c>
      <c r="I77" s="51">
        <f>F77+G77+H77</f>
        <v>2</v>
      </c>
    </row>
    <row r="78" spans="1:15" customHeight="1" ht="80.1" s="16" customFormat="1">
      <c r="A78" s="23"/>
      <c r="B78" s="52" t="s">
        <v>202</v>
      </c>
      <c r="C78" s="57">
        <v>40443</v>
      </c>
      <c r="D78" s="48" t="s">
        <v>117</v>
      </c>
      <c r="E78" s="48" t="s">
        <v>118</v>
      </c>
      <c r="F78" s="53">
        <v>0.5</v>
      </c>
      <c r="G78" s="51">
        <v>0</v>
      </c>
      <c r="H78" s="53">
        <f>1+0.5</f>
        <v>1.5</v>
      </c>
      <c r="I78" s="51">
        <f>F78+G78+H78</f>
        <v>2</v>
      </c>
    </row>
    <row r="79" spans="1:15" customHeight="1" ht="80.1" s="16" customFormat="1">
      <c r="A79" s="23"/>
      <c r="B79" s="52" t="s">
        <v>203</v>
      </c>
      <c r="C79" s="57">
        <v>40802</v>
      </c>
      <c r="D79" s="48" t="s">
        <v>91</v>
      </c>
      <c r="E79" s="48" t="s">
        <v>94</v>
      </c>
      <c r="F79" s="53"/>
      <c r="G79" s="51"/>
      <c r="H79" s="53">
        <f>0.5+0.5+0.5+0.5</f>
        <v>2</v>
      </c>
      <c r="I79" s="51">
        <f>F79+G79+H79</f>
        <v>2</v>
      </c>
    </row>
    <row r="80" spans="1:15" customHeight="1" ht="80.1" s="16" customFormat="1">
      <c r="A80" s="23"/>
      <c r="B80" s="52" t="s">
        <v>204</v>
      </c>
      <c r="C80" s="57">
        <v>40060</v>
      </c>
      <c r="D80" s="48" t="s">
        <v>91</v>
      </c>
      <c r="E80" s="48" t="s">
        <v>94</v>
      </c>
      <c r="F80" s="53"/>
      <c r="G80" s="51"/>
      <c r="H80" s="53">
        <f>0.5+0.5+0.5+0.5</f>
        <v>2</v>
      </c>
      <c r="I80" s="51">
        <f>F80+G80+H80</f>
        <v>2</v>
      </c>
    </row>
    <row r="81" spans="1:15" customHeight="1" ht="80.1" s="16" customFormat="1">
      <c r="A81" s="23"/>
      <c r="B81" s="52" t="s">
        <v>205</v>
      </c>
      <c r="C81" s="57">
        <v>40940</v>
      </c>
      <c r="D81" s="48" t="s">
        <v>117</v>
      </c>
      <c r="E81" s="48" t="s">
        <v>118</v>
      </c>
      <c r="F81" s="53">
        <v>0.5</v>
      </c>
      <c r="G81" s="51">
        <v>0</v>
      </c>
      <c r="H81" s="53">
        <f>0.5+0.5+0.5</f>
        <v>1.5</v>
      </c>
      <c r="I81" s="51">
        <f>F81+G81+H81</f>
        <v>2</v>
      </c>
    </row>
    <row r="82" spans="1:15" customHeight="1" ht="80.1" s="16" customFormat="1">
      <c r="A82" s="23"/>
      <c r="B82" s="52" t="s">
        <v>206</v>
      </c>
      <c r="C82" s="57">
        <v>41145</v>
      </c>
      <c r="D82" s="48" t="s">
        <v>50</v>
      </c>
      <c r="E82" s="48" t="s">
        <v>53</v>
      </c>
      <c r="F82" s="53">
        <v>0.5</v>
      </c>
      <c r="G82" s="51">
        <v>0.5</v>
      </c>
      <c r="H82" s="53">
        <v>0.5</v>
      </c>
      <c r="I82" s="51">
        <f>F82+G82+H82</f>
        <v>1.5</v>
      </c>
    </row>
    <row r="83" spans="1:15" customHeight="1" ht="80.1" s="16" customFormat="1">
      <c r="A83" s="23"/>
      <c r="B83" s="52" t="s">
        <v>207</v>
      </c>
      <c r="C83" s="57">
        <v>39577</v>
      </c>
      <c r="D83" s="48" t="s">
        <v>50</v>
      </c>
      <c r="E83" s="48" t="s">
        <v>53</v>
      </c>
      <c r="F83" s="53">
        <v>0.5</v>
      </c>
      <c r="G83" s="51">
        <v>0</v>
      </c>
      <c r="H83" s="53">
        <v>1</v>
      </c>
      <c r="I83" s="51">
        <f>F83+G83+H83</f>
        <v>1.5</v>
      </c>
    </row>
    <row r="84" spans="1:15" customHeight="1" ht="80.1" s="16" customFormat="1">
      <c r="A84" s="23"/>
      <c r="B84" s="52" t="s">
        <v>208</v>
      </c>
      <c r="C84" s="57">
        <v>39268</v>
      </c>
      <c r="D84" s="48" t="s">
        <v>50</v>
      </c>
      <c r="E84" s="48" t="s">
        <v>209</v>
      </c>
      <c r="F84" s="53">
        <v>0.5</v>
      </c>
      <c r="G84" s="51">
        <v>0</v>
      </c>
      <c r="H84" s="53">
        <v>1</v>
      </c>
      <c r="I84" s="51">
        <f>F84+G84+H84</f>
        <v>1.5</v>
      </c>
    </row>
    <row r="85" spans="1:15" customHeight="1" ht="80.1" s="16" customFormat="1">
      <c r="A85" s="23"/>
      <c r="B85" s="59" t="s">
        <v>210</v>
      </c>
      <c r="C85" s="60">
        <v>39624</v>
      </c>
      <c r="D85" s="68" t="s">
        <v>107</v>
      </c>
      <c r="E85" s="68" t="s">
        <v>108</v>
      </c>
      <c r="F85" s="53">
        <v>0.5</v>
      </c>
      <c r="G85" s="51">
        <v>0.5</v>
      </c>
      <c r="H85" s="53">
        <v>0.5</v>
      </c>
      <c r="I85" s="51">
        <f>F85+G85+H85</f>
        <v>1.5</v>
      </c>
    </row>
    <row r="86" spans="1:15" customHeight="1" ht="80.1" s="16" customFormat="1">
      <c r="A86" s="23"/>
      <c r="B86" s="59" t="s">
        <v>211</v>
      </c>
      <c r="C86" s="60">
        <v>41101</v>
      </c>
      <c r="D86" s="48" t="s">
        <v>107</v>
      </c>
      <c r="E86" s="48" t="s">
        <v>108</v>
      </c>
      <c r="F86" s="53">
        <v>0.5</v>
      </c>
      <c r="G86" s="51">
        <v>0</v>
      </c>
      <c r="H86" s="53">
        <v>1</v>
      </c>
      <c r="I86" s="51">
        <f>F86+G86+H86</f>
        <v>1.5</v>
      </c>
    </row>
    <row r="87" spans="1:15" customHeight="1" ht="80.1" s="16" customFormat="1">
      <c r="A87" s="23"/>
      <c r="B87" s="59" t="s">
        <v>212</v>
      </c>
      <c r="C87" s="60">
        <v>40797</v>
      </c>
      <c r="D87" s="48" t="s">
        <v>117</v>
      </c>
      <c r="E87" s="48" t="s">
        <v>118</v>
      </c>
      <c r="F87" s="53">
        <v>0.5</v>
      </c>
      <c r="G87" s="51">
        <v>0</v>
      </c>
      <c r="H87" s="53">
        <f>0.5+0.5</f>
        <v>1</v>
      </c>
      <c r="I87" s="51">
        <f>F87+G87+H87</f>
        <v>1.5</v>
      </c>
    </row>
    <row r="88" spans="1:15" customHeight="1" ht="80.1" s="16" customFormat="1">
      <c r="A88" s="23"/>
      <c r="B88" s="59" t="s">
        <v>213</v>
      </c>
      <c r="C88" s="60">
        <v>40353</v>
      </c>
      <c r="D88" s="48" t="s">
        <v>91</v>
      </c>
      <c r="E88" s="48" t="s">
        <v>94</v>
      </c>
      <c r="F88" s="53"/>
      <c r="G88" s="51"/>
      <c r="H88" s="53">
        <f>0.5+0.5+0.5</f>
        <v>1.5</v>
      </c>
      <c r="I88" s="51">
        <f>F88+G88+H88</f>
        <v>1.5</v>
      </c>
    </row>
    <row r="89" spans="1:15" customHeight="1" ht="80.1" s="16" customFormat="1">
      <c r="A89" s="23"/>
      <c r="B89" s="59" t="s">
        <v>214</v>
      </c>
      <c r="C89" s="60">
        <v>39525</v>
      </c>
      <c r="D89" s="48" t="s">
        <v>22</v>
      </c>
      <c r="E89" s="48" t="s">
        <v>171</v>
      </c>
      <c r="F89" s="53"/>
      <c r="G89" s="51"/>
      <c r="H89" s="53">
        <f>0.5+0.5+0.5</f>
        <v>1.5</v>
      </c>
      <c r="I89" s="51">
        <f>F89+G89+H89</f>
        <v>1.5</v>
      </c>
    </row>
    <row r="90" spans="1:15" customHeight="1" ht="80.1" s="16" customFormat="1">
      <c r="A90" s="26"/>
      <c r="B90" s="59" t="s">
        <v>215</v>
      </c>
      <c r="C90" s="60">
        <v>39676</v>
      </c>
      <c r="D90" s="48" t="s">
        <v>117</v>
      </c>
      <c r="E90" s="48" t="s">
        <v>118</v>
      </c>
      <c r="F90" s="53"/>
      <c r="G90" s="51"/>
      <c r="H90" s="53">
        <f>0.5+0.5+0.5</f>
        <v>1.5</v>
      </c>
      <c r="I90" s="51">
        <f>F90+G90+H90</f>
        <v>1.5</v>
      </c>
    </row>
    <row r="91" spans="1:15" customHeight="1" ht="80.1" s="16" customFormat="1">
      <c r="A91" s="23"/>
      <c r="B91" s="59" t="s">
        <v>216</v>
      </c>
      <c r="C91" s="60">
        <v>41012</v>
      </c>
      <c r="D91" s="48" t="s">
        <v>66</v>
      </c>
      <c r="E91" s="48" t="s">
        <v>67</v>
      </c>
      <c r="F91" s="53">
        <v>0.5</v>
      </c>
      <c r="G91" s="51">
        <v>0</v>
      </c>
      <c r="H91" s="53">
        <f>0.5+0.5</f>
        <v>1</v>
      </c>
      <c r="I91" s="51">
        <f>F91+G91+H91</f>
        <v>1.5</v>
      </c>
    </row>
    <row r="92" spans="1:15" customHeight="1" ht="80.1" s="16" customFormat="1">
      <c r="A92" s="26"/>
      <c r="B92" s="59" t="s">
        <v>217</v>
      </c>
      <c r="C92" s="60">
        <v>39683</v>
      </c>
      <c r="D92" s="48" t="s">
        <v>91</v>
      </c>
      <c r="E92" s="52" t="s">
        <v>94</v>
      </c>
      <c r="F92" s="51"/>
      <c r="G92" s="51"/>
      <c r="H92" s="51">
        <f>0.5+0.5</f>
        <v>1</v>
      </c>
      <c r="I92" s="51">
        <f>F92+G92+H92</f>
        <v>1</v>
      </c>
    </row>
    <row r="93" spans="1:15" customHeight="1" ht="80.1" s="16" customFormat="1">
      <c r="A93" s="23"/>
      <c r="B93" s="59" t="s">
        <v>218</v>
      </c>
      <c r="C93" s="60">
        <v>39906</v>
      </c>
      <c r="D93" s="48" t="s">
        <v>50</v>
      </c>
      <c r="E93" s="48" t="s">
        <v>152</v>
      </c>
      <c r="F93" s="53">
        <v>0.5</v>
      </c>
      <c r="G93" s="51">
        <v>0.5</v>
      </c>
      <c r="H93" s="53">
        <v>0</v>
      </c>
      <c r="I93" s="51">
        <f>F93+G93+H93</f>
        <v>1</v>
      </c>
    </row>
    <row r="94" spans="1:15" customHeight="1" ht="80.1" s="16" customFormat="1">
      <c r="A94" s="23"/>
      <c r="B94" s="59" t="s">
        <v>219</v>
      </c>
      <c r="C94" s="60">
        <v>40500</v>
      </c>
      <c r="D94" s="48" t="s">
        <v>50</v>
      </c>
      <c r="E94" s="48" t="s">
        <v>53</v>
      </c>
      <c r="F94" s="53">
        <v>0.5</v>
      </c>
      <c r="G94" s="51">
        <v>0.5</v>
      </c>
      <c r="H94" s="53">
        <v>0</v>
      </c>
      <c r="I94" s="51">
        <f>F94+G94+H94</f>
        <v>1</v>
      </c>
    </row>
    <row r="95" spans="1:15" customHeight="1" ht="80.1" s="16" customFormat="1">
      <c r="A95" s="23"/>
      <c r="B95" s="59" t="s">
        <v>220</v>
      </c>
      <c r="C95" s="60">
        <v>40056</v>
      </c>
      <c r="D95" s="48" t="s">
        <v>107</v>
      </c>
      <c r="E95" s="48" t="s">
        <v>108</v>
      </c>
      <c r="F95" s="53">
        <v>0.5</v>
      </c>
      <c r="G95" s="51">
        <v>0</v>
      </c>
      <c r="H95" s="53">
        <v>0.5</v>
      </c>
      <c r="I95" s="51">
        <f>F95+G95+H95</f>
        <v>1</v>
      </c>
    </row>
    <row r="96" spans="1:15" customHeight="1" ht="80.1" s="16" customFormat="1">
      <c r="A96" s="26"/>
      <c r="B96" s="59" t="s">
        <v>221</v>
      </c>
      <c r="C96" s="74">
        <v>40286</v>
      </c>
      <c r="D96" s="68" t="s">
        <v>58</v>
      </c>
      <c r="E96" s="68" t="s">
        <v>45</v>
      </c>
      <c r="F96" s="51"/>
      <c r="G96" s="51"/>
      <c r="H96" s="51">
        <f>0.5+0.5</f>
        <v>1</v>
      </c>
      <c r="I96" s="51">
        <f>F96+G96+H96</f>
        <v>1</v>
      </c>
    </row>
    <row r="97" spans="1:15" customHeight="1" ht="80.1" s="16" customFormat="1">
      <c r="A97" s="26"/>
      <c r="B97" s="59" t="s">
        <v>222</v>
      </c>
      <c r="C97" s="60">
        <v>39925</v>
      </c>
      <c r="D97" s="48" t="s">
        <v>58</v>
      </c>
      <c r="E97" s="48" t="s">
        <v>45</v>
      </c>
      <c r="F97" s="53"/>
      <c r="G97" s="51"/>
      <c r="H97" s="53">
        <f>0.5+0.5</f>
        <v>1</v>
      </c>
      <c r="I97" s="51">
        <f>F97+G97+H97</f>
        <v>1</v>
      </c>
    </row>
    <row r="98" spans="1:15" customHeight="1" ht="80.1" s="16" customFormat="1">
      <c r="A98" s="26"/>
      <c r="B98" s="59" t="s">
        <v>223</v>
      </c>
      <c r="C98" s="60">
        <v>40725</v>
      </c>
      <c r="D98" s="48" t="s">
        <v>58</v>
      </c>
      <c r="E98" s="68" t="s">
        <v>45</v>
      </c>
      <c r="F98" s="53"/>
      <c r="G98" s="51"/>
      <c r="H98" s="53">
        <f>0.5+0.5</f>
        <v>1</v>
      </c>
      <c r="I98" s="51">
        <f>F98+G98+H98</f>
        <v>1</v>
      </c>
    </row>
    <row r="99" spans="1:15" customHeight="1" ht="80.1" s="16" customFormat="1">
      <c r="A99" s="23"/>
      <c r="B99" s="59" t="s">
        <v>224</v>
      </c>
      <c r="C99" s="60">
        <v>40193</v>
      </c>
      <c r="D99" s="48" t="s">
        <v>107</v>
      </c>
      <c r="E99" s="48" t="s">
        <v>108</v>
      </c>
      <c r="F99" s="53"/>
      <c r="G99" s="51"/>
      <c r="H99" s="53">
        <f>0.5+0.5</f>
        <v>1</v>
      </c>
      <c r="I99" s="51">
        <f>F99+G99+H99</f>
        <v>1</v>
      </c>
    </row>
    <row r="100" spans="1:15" customHeight="1" ht="80.1" s="16" customFormat="1">
      <c r="A100" s="23"/>
      <c r="B100" s="59" t="s">
        <v>225</v>
      </c>
      <c r="C100" s="60">
        <v>40201</v>
      </c>
      <c r="D100" s="48" t="s">
        <v>50</v>
      </c>
      <c r="E100" s="48" t="s">
        <v>53</v>
      </c>
      <c r="F100" s="53"/>
      <c r="G100" s="51"/>
      <c r="H100" s="53">
        <f>0.5+0.5</f>
        <v>1</v>
      </c>
      <c r="I100" s="51">
        <f>F100+G100+H100</f>
        <v>1</v>
      </c>
    </row>
    <row r="101" spans="1:15" customHeight="1" ht="80.1" s="16" customFormat="1">
      <c r="A101" s="83"/>
      <c r="B101" s="59" t="s">
        <v>226</v>
      </c>
      <c r="C101" s="60">
        <v>40755</v>
      </c>
      <c r="D101" s="68" t="s">
        <v>58</v>
      </c>
      <c r="E101" s="68" t="s">
        <v>105</v>
      </c>
      <c r="F101" s="53"/>
      <c r="G101" s="51"/>
      <c r="H101" s="53">
        <f>0.5+0.5</f>
        <v>1</v>
      </c>
      <c r="I101" s="4">
        <f>F101+G101+H101</f>
        <v>1</v>
      </c>
    </row>
    <row r="102" spans="1:15" customHeight="1" ht="80.1" s="16" customFormat="1">
      <c r="A102" s="23"/>
      <c r="B102" s="59" t="s">
        <v>227</v>
      </c>
      <c r="C102" s="60">
        <v>39682</v>
      </c>
      <c r="D102" s="48" t="s">
        <v>22</v>
      </c>
      <c r="E102" s="48" t="s">
        <v>171</v>
      </c>
      <c r="F102" s="53"/>
      <c r="G102" s="51"/>
      <c r="H102" s="53">
        <f>0.5+0.5</f>
        <v>1</v>
      </c>
      <c r="I102" s="51">
        <f>F102+G102+H102</f>
        <v>1</v>
      </c>
    </row>
    <row r="103" spans="1:15" customHeight="1" ht="80.1" s="16" customFormat="1">
      <c r="A103" s="23"/>
      <c r="B103" s="59" t="s">
        <v>228</v>
      </c>
      <c r="C103" s="60">
        <v>40641</v>
      </c>
      <c r="D103" s="48" t="s">
        <v>117</v>
      </c>
      <c r="E103" s="48" t="s">
        <v>118</v>
      </c>
      <c r="F103" s="53">
        <v>0.5</v>
      </c>
      <c r="G103" s="51">
        <v>0</v>
      </c>
      <c r="H103" s="53">
        <f>0+0.5</f>
        <v>0.5</v>
      </c>
      <c r="I103" s="51">
        <f>F103+G103+H103</f>
        <v>1</v>
      </c>
    </row>
    <row r="104" spans="1:15" customHeight="1" ht="80.1" s="16" customFormat="1">
      <c r="A104" s="83"/>
      <c r="B104" s="59" t="s">
        <v>229</v>
      </c>
      <c r="C104" s="60">
        <v>40752</v>
      </c>
      <c r="D104" s="48" t="s">
        <v>163</v>
      </c>
      <c r="E104" s="52" t="s">
        <v>118</v>
      </c>
      <c r="F104" s="53"/>
      <c r="G104" s="51"/>
      <c r="H104" s="53">
        <f>0.5+0.5</f>
        <v>1</v>
      </c>
      <c r="I104" s="4">
        <f>F104+G104+H104</f>
        <v>1</v>
      </c>
    </row>
    <row r="105" spans="1:15" customHeight="1" ht="80.1" s="16" customFormat="1">
      <c r="A105" s="83"/>
      <c r="B105" s="59" t="s">
        <v>230</v>
      </c>
      <c r="C105" s="60">
        <v>40972</v>
      </c>
      <c r="D105" s="48" t="s">
        <v>231</v>
      </c>
      <c r="E105" s="52" t="s">
        <v>118</v>
      </c>
      <c r="F105" s="53"/>
      <c r="G105" s="51"/>
      <c r="H105" s="53">
        <f>0.5+0.5</f>
        <v>1</v>
      </c>
      <c r="I105" s="4">
        <f>F105+G105+H105</f>
        <v>1</v>
      </c>
    </row>
    <row r="106" spans="1:15" customHeight="1" ht="80.1" s="16" customFormat="1">
      <c r="A106" s="23"/>
      <c r="B106" s="59" t="s">
        <v>232</v>
      </c>
      <c r="C106" s="60">
        <v>41010</v>
      </c>
      <c r="D106" s="48" t="s">
        <v>50</v>
      </c>
      <c r="E106" s="48" t="s">
        <v>53</v>
      </c>
      <c r="F106" s="53"/>
      <c r="G106" s="51"/>
      <c r="H106" s="53">
        <f>0.5+0.5</f>
        <v>1</v>
      </c>
      <c r="I106" s="51">
        <f>F106+G106+H106</f>
        <v>1</v>
      </c>
    </row>
    <row r="107" spans="1:15" customHeight="1" ht="80.1" s="16" customFormat="1">
      <c r="A107" s="26"/>
      <c r="B107" s="59" t="s">
        <v>233</v>
      </c>
      <c r="C107" s="60">
        <v>39556</v>
      </c>
      <c r="D107" s="48" t="s">
        <v>58</v>
      </c>
      <c r="E107" s="48" t="s">
        <v>45</v>
      </c>
      <c r="F107" s="51"/>
      <c r="G107" s="51"/>
      <c r="H107" s="51">
        <v>0.5</v>
      </c>
      <c r="I107" s="51">
        <f>F107+G107+H107</f>
        <v>0.5</v>
      </c>
    </row>
    <row r="108" spans="1:15" customHeight="1" ht="80.1" s="16" customFormat="1">
      <c r="A108" s="23"/>
      <c r="B108" s="59" t="s">
        <v>234</v>
      </c>
      <c r="C108" s="60">
        <v>40219</v>
      </c>
      <c r="D108" s="48" t="s">
        <v>117</v>
      </c>
      <c r="E108" s="48" t="s">
        <v>118</v>
      </c>
      <c r="F108" s="53"/>
      <c r="G108" s="51"/>
      <c r="H108" s="53">
        <v>0.5</v>
      </c>
      <c r="I108" s="51">
        <f>F108+G108+H108</f>
        <v>0.5</v>
      </c>
    </row>
    <row r="109" spans="1:15" customHeight="1" ht="80.1" s="16" customFormat="1">
      <c r="A109" s="23"/>
      <c r="B109" s="59" t="s">
        <v>235</v>
      </c>
      <c r="C109" s="60">
        <v>40046</v>
      </c>
      <c r="D109" s="48" t="s">
        <v>58</v>
      </c>
      <c r="E109" s="48" t="s">
        <v>45</v>
      </c>
      <c r="F109" s="53"/>
      <c r="G109" s="51"/>
      <c r="H109" s="53">
        <v>0.5</v>
      </c>
      <c r="I109" s="51">
        <f>F109+G109+H109</f>
        <v>0.5</v>
      </c>
    </row>
    <row r="110" spans="1:15" customHeight="1" ht="80.1" s="16" customFormat="1">
      <c r="A110" s="23"/>
      <c r="B110" s="59" t="s">
        <v>236</v>
      </c>
      <c r="C110" s="60">
        <v>39282</v>
      </c>
      <c r="D110" s="48" t="s">
        <v>139</v>
      </c>
      <c r="E110" s="48" t="s">
        <v>140</v>
      </c>
      <c r="F110" s="53"/>
      <c r="G110" s="51"/>
      <c r="H110" s="53">
        <v>0.5</v>
      </c>
      <c r="I110" s="51">
        <f>F110+G110+H110</f>
        <v>0.5</v>
      </c>
    </row>
    <row r="111" spans="1:15" customHeight="1" ht="80.1" s="16" customFormat="1">
      <c r="A111" s="23"/>
      <c r="B111" s="59" t="s">
        <v>237</v>
      </c>
      <c r="C111" s="60">
        <v>40819</v>
      </c>
      <c r="D111" s="48" t="s">
        <v>58</v>
      </c>
      <c r="E111" s="48" t="s">
        <v>45</v>
      </c>
      <c r="F111" s="53"/>
      <c r="G111" s="51"/>
      <c r="H111" s="53">
        <v>0.5</v>
      </c>
      <c r="I111" s="51">
        <f>F111+G111+H111</f>
        <v>0.5</v>
      </c>
    </row>
    <row r="112" spans="1:15" customHeight="1" ht="80.1" s="16" customFormat="1">
      <c r="A112" s="23"/>
      <c r="B112" s="59" t="s">
        <v>238</v>
      </c>
      <c r="C112" s="60">
        <v>40804</v>
      </c>
      <c r="D112" s="48" t="s">
        <v>58</v>
      </c>
      <c r="E112" s="48" t="s">
        <v>45</v>
      </c>
      <c r="F112" s="53"/>
      <c r="G112" s="51"/>
      <c r="H112" s="53">
        <v>0.5</v>
      </c>
      <c r="I112" s="51">
        <f>F112+G112+H112</f>
        <v>0.5</v>
      </c>
    </row>
    <row r="113" spans="1:15" customHeight="1" ht="80.1" s="16" customFormat="1">
      <c r="A113" s="23"/>
      <c r="B113" s="52" t="s">
        <v>239</v>
      </c>
      <c r="C113" s="57">
        <v>40682</v>
      </c>
      <c r="D113" s="48" t="s">
        <v>91</v>
      </c>
      <c r="E113" s="52" t="s">
        <v>94</v>
      </c>
      <c r="F113" s="53"/>
      <c r="G113" s="51"/>
      <c r="H113" s="53">
        <v>0.5</v>
      </c>
      <c r="I113" s="51">
        <f>F113+G113+H113</f>
        <v>0.5</v>
      </c>
    </row>
    <row r="114" spans="1:15" customHeight="1" ht="80.1" s="78" customFormat="1">
      <c r="A114" s="101"/>
      <c r="B114" s="59" t="s">
        <v>240</v>
      </c>
      <c r="C114" s="60">
        <v>39286</v>
      </c>
      <c r="D114" s="68" t="s">
        <v>50</v>
      </c>
      <c r="E114" s="68" t="s">
        <v>152</v>
      </c>
      <c r="F114" s="84"/>
      <c r="G114" s="61"/>
      <c r="H114" s="84">
        <v>0.5</v>
      </c>
      <c r="I114" s="61">
        <f>F114+G114+H114</f>
        <v>0.5</v>
      </c>
    </row>
    <row r="115" spans="1:15" customHeight="1" ht="78.6" s="78" customFormat="1">
      <c r="A115" s="23"/>
      <c r="B115" s="52" t="s">
        <v>241</v>
      </c>
      <c r="C115" s="57">
        <v>39322</v>
      </c>
      <c r="D115" s="48" t="s">
        <v>50</v>
      </c>
      <c r="E115" s="48" t="s">
        <v>152</v>
      </c>
      <c r="F115" s="53"/>
      <c r="G115" s="51"/>
      <c r="H115" s="53">
        <v>0.5</v>
      </c>
      <c r="I115" s="51">
        <f>F115+G115+H115</f>
        <v>0.5</v>
      </c>
    </row>
    <row r="116" spans="1:15" customHeight="1" ht="80.1" s="78" customFormat="1">
      <c r="A116" s="23"/>
      <c r="B116" s="52" t="s">
        <v>242</v>
      </c>
      <c r="C116" s="57">
        <v>40263</v>
      </c>
      <c r="D116" s="48" t="s">
        <v>66</v>
      </c>
      <c r="E116" s="48" t="s">
        <v>67</v>
      </c>
      <c r="F116" s="53">
        <v>0.5</v>
      </c>
      <c r="G116" s="51">
        <v>0</v>
      </c>
      <c r="H116" s="53">
        <v>0</v>
      </c>
      <c r="I116" s="51">
        <f>F116+G116+H116</f>
        <v>0.5</v>
      </c>
    </row>
    <row r="117" spans="1:15" customHeight="1" ht="78.6" s="78" customFormat="1">
      <c r="A117" s="23"/>
      <c r="B117" s="52" t="s">
        <v>243</v>
      </c>
      <c r="C117" s="57">
        <v>41007</v>
      </c>
      <c r="D117" s="48" t="s">
        <v>107</v>
      </c>
      <c r="E117" s="48" t="s">
        <v>108</v>
      </c>
      <c r="F117" s="53"/>
      <c r="G117" s="51"/>
      <c r="H117" s="53">
        <v>0.5</v>
      </c>
      <c r="I117" s="51">
        <f>F117+G117+H117</f>
        <v>0.5</v>
      </c>
    </row>
    <row r="118" spans="1:15" customHeight="1" ht="80.1" s="78" customFormat="1">
      <c r="A118" s="23"/>
      <c r="B118" s="52" t="s">
        <v>244</v>
      </c>
      <c r="C118" s="57">
        <v>40996</v>
      </c>
      <c r="D118" s="48" t="s">
        <v>50</v>
      </c>
      <c r="E118" s="48" t="s">
        <v>152</v>
      </c>
      <c r="F118" s="53"/>
      <c r="G118" s="51"/>
      <c r="H118" s="53">
        <v>0.5</v>
      </c>
      <c r="I118" s="51">
        <f>F118+G118+H118</f>
        <v>0.5</v>
      </c>
    </row>
    <row r="119" spans="1:15" customHeight="1" ht="80.1" s="78" customFormat="1">
      <c r="A119" s="23"/>
      <c r="B119" s="52" t="s">
        <v>245</v>
      </c>
      <c r="C119" s="57">
        <v>40010</v>
      </c>
      <c r="D119" s="48" t="s">
        <v>50</v>
      </c>
      <c r="E119" s="48" t="s">
        <v>53</v>
      </c>
      <c r="F119" s="53"/>
      <c r="G119" s="51"/>
      <c r="H119" s="53">
        <v>0.5</v>
      </c>
      <c r="I119" s="51">
        <f>F119+G119+H119</f>
        <v>0.5</v>
      </c>
    </row>
    <row r="120" spans="1:15" customHeight="1" ht="78.6" s="13" customFormat="1">
      <c r="A120" s="23"/>
      <c r="B120" s="52" t="s">
        <v>246</v>
      </c>
      <c r="C120" s="57">
        <v>39593</v>
      </c>
      <c r="D120" s="48" t="s">
        <v>50</v>
      </c>
      <c r="E120" s="48" t="s">
        <v>152</v>
      </c>
      <c r="F120" s="53"/>
      <c r="G120" s="51"/>
      <c r="H120" s="53">
        <v>0.5</v>
      </c>
      <c r="I120" s="51">
        <f>F120+G120+H120</f>
        <v>0.5</v>
      </c>
    </row>
    <row r="121" spans="1:15" customHeight="1" ht="80.1" s="78" customFormat="1">
      <c r="A121" s="23"/>
      <c r="B121" s="52" t="s">
        <v>247</v>
      </c>
      <c r="C121" s="57">
        <v>40821</v>
      </c>
      <c r="D121" s="48" t="s">
        <v>117</v>
      </c>
      <c r="E121" s="48" t="s">
        <v>118</v>
      </c>
      <c r="F121" s="53"/>
      <c r="G121" s="51"/>
      <c r="H121" s="53">
        <v>0.5</v>
      </c>
      <c r="I121" s="4">
        <f>F121+G121+H121</f>
        <v>0.5</v>
      </c>
    </row>
    <row r="122" spans="1:15" customHeight="1" ht="80.1" s="78" customFormat="1">
      <c r="A122" s="83"/>
      <c r="B122" s="52" t="s">
        <v>248</v>
      </c>
      <c r="C122" s="57">
        <v>40702</v>
      </c>
      <c r="D122" s="48" t="s">
        <v>58</v>
      </c>
      <c r="E122" s="48" t="s">
        <v>105</v>
      </c>
      <c r="F122" s="53"/>
      <c r="G122" s="51"/>
      <c r="H122" s="53">
        <v>0.5</v>
      </c>
      <c r="I122" s="4">
        <f>F122+G122+H122</f>
        <v>0.5</v>
      </c>
    </row>
    <row r="123" spans="1:15" customHeight="1" ht="80.1" s="78" customFormat="1">
      <c r="A123" s="83"/>
      <c r="B123" s="52" t="s">
        <v>249</v>
      </c>
      <c r="C123" s="57">
        <v>40589</v>
      </c>
      <c r="D123" s="54" t="s">
        <v>58</v>
      </c>
      <c r="E123" s="54" t="s">
        <v>59</v>
      </c>
      <c r="F123" s="53"/>
      <c r="G123" s="51"/>
      <c r="H123" s="53">
        <v>0.5</v>
      </c>
      <c r="I123" s="4">
        <f>F123+G123+H123</f>
        <v>0.5</v>
      </c>
    </row>
    <row r="124" spans="1:15" customHeight="1" ht="80.1" s="78" customFormat="1">
      <c r="A124" s="83"/>
      <c r="B124" s="52" t="s">
        <v>250</v>
      </c>
      <c r="C124" s="57">
        <v>39604</v>
      </c>
      <c r="D124" s="48" t="s">
        <v>50</v>
      </c>
      <c r="E124" s="52" t="s">
        <v>51</v>
      </c>
      <c r="F124" s="53"/>
      <c r="G124" s="51"/>
      <c r="H124" s="53">
        <f>0.5</f>
        <v>0.5</v>
      </c>
      <c r="I124" s="96">
        <f>F124+G124+H124</f>
        <v>0.5</v>
      </c>
    </row>
    <row r="125" spans="1:15" customHeight="1" ht="78.6">
      <c r="A125" s="26"/>
      <c r="B125" s="52" t="s">
        <v>251</v>
      </c>
      <c r="C125" s="57">
        <v>40353</v>
      </c>
      <c r="D125" s="48" t="s">
        <v>47</v>
      </c>
      <c r="E125" s="52" t="s">
        <v>115</v>
      </c>
      <c r="F125" s="53"/>
      <c r="G125" s="51"/>
      <c r="H125" s="53">
        <f>0.5</f>
        <v>0.5</v>
      </c>
      <c r="I125" s="51">
        <f>F125+G125+H125</f>
        <v>0.5</v>
      </c>
    </row>
    <row r="126" spans="1:15" customHeight="1" ht="80.1" s="94" customFormat="1">
      <c r="A126" s="26"/>
      <c r="B126" s="48" t="s">
        <v>252</v>
      </c>
      <c r="C126" s="49">
        <v>40468</v>
      </c>
      <c r="D126" s="48" t="s">
        <v>163</v>
      </c>
      <c r="E126" s="48" t="s">
        <v>118</v>
      </c>
      <c r="F126" s="51"/>
      <c r="G126" s="51"/>
      <c r="H126" s="51">
        <f>0.5</f>
        <v>0.5</v>
      </c>
      <c r="I126" s="51">
        <f>F126+G126+H126</f>
        <v>0.5</v>
      </c>
      <c r="J126" s="78"/>
      <c r="K126" s="78"/>
      <c r="L126" s="78"/>
      <c r="M126" s="78"/>
      <c r="N126" s="78"/>
      <c r="O126" s="78"/>
    </row>
    <row r="127" spans="1:15" customHeight="1" ht="80.1" s="78" customFormat="1">
      <c r="A127" s="83"/>
      <c r="B127" s="52"/>
      <c r="C127" s="57"/>
      <c r="D127" s="48"/>
      <c r="E127" s="52"/>
      <c r="F127" s="53"/>
      <c r="G127" s="51"/>
      <c r="H127" s="53"/>
      <c r="I127" s="4">
        <f>F127+G127+H127</f>
        <v>0</v>
      </c>
    </row>
    <row r="128" spans="1:15" customHeight="1" ht="15.75" s="13" customFormat="1">
      <c r="A128" s="45"/>
      <c r="B128" s="46"/>
      <c r="C128" s="46"/>
      <c r="D128" s="46"/>
      <c r="E128" s="47"/>
      <c r="F128" s="45"/>
      <c r="G128" s="45"/>
      <c r="H128" s="45"/>
      <c r="I128" s="45"/>
    </row>
    <row r="129" spans="1:15" customHeight="1" ht="15.75" s="11" customFormat="1">
      <c r="A129" s="21"/>
      <c r="B129" s="35"/>
      <c r="C129" s="35"/>
      <c r="D129" s="35"/>
      <c r="E129" s="34"/>
      <c r="F129" s="21"/>
      <c r="G129" s="21"/>
      <c r="H129" s="21"/>
      <c r="I129" s="21"/>
    </row>
    <row r="130" spans="1:15" customHeight="1" ht="15.75" s="11" customFormat="1">
      <c r="A130" s="21"/>
      <c r="B130" s="35"/>
      <c r="C130" s="35"/>
      <c r="D130" s="35"/>
      <c r="E130" s="34"/>
      <c r="F130" s="21"/>
      <c r="G130" s="21"/>
      <c r="H130" s="21"/>
      <c r="I130" s="21"/>
    </row>
    <row r="131" spans="1:15" customHeight="1" ht="15.75">
      <c r="J131" s="121" t="s">
        <v>24</v>
      </c>
      <c r="K131" s="121"/>
      <c r="L131" s="121"/>
      <c r="M131" s="121"/>
      <c r="N131" s="121"/>
      <c r="O131" s="121"/>
    </row>
    <row r="132" spans="1:15" customHeight="1" ht="15.75">
      <c r="J132" s="120" t="s">
        <v>17</v>
      </c>
      <c r="K132" s="120"/>
      <c r="L132" s="120" t="s">
        <v>18</v>
      </c>
      <c r="M132" s="120"/>
      <c r="N132" s="120" t="s">
        <v>19</v>
      </c>
      <c r="O132" s="120"/>
    </row>
    <row r="133" spans="1:15" customHeight="1" ht="15.75">
      <c r="J133" s="23" t="s">
        <v>25</v>
      </c>
      <c r="K133" s="27" t="s">
        <v>26</v>
      </c>
      <c r="L133" s="23" t="s">
        <v>27</v>
      </c>
      <c r="M133" s="27" t="s">
        <v>26</v>
      </c>
      <c r="N133" s="23" t="s">
        <v>28</v>
      </c>
      <c r="O133" s="27" t="s">
        <v>26</v>
      </c>
    </row>
    <row r="134" spans="1:15" customHeight="1" ht="46.35">
      <c r="J134" s="28" t="s">
        <v>29</v>
      </c>
      <c r="K134" s="27" t="s">
        <v>30</v>
      </c>
      <c r="L134" s="23" t="s">
        <v>31</v>
      </c>
      <c r="M134" s="27" t="s">
        <v>32</v>
      </c>
      <c r="N134" s="23" t="s">
        <v>33</v>
      </c>
      <c r="O134" s="27" t="s">
        <v>30</v>
      </c>
    </row>
    <row r="135" spans="1:15" customHeight="1" ht="15.75">
      <c r="J135" s="23" t="s">
        <v>34</v>
      </c>
      <c r="K135" s="27" t="s">
        <v>32</v>
      </c>
      <c r="L135" s="23" t="s">
        <v>35</v>
      </c>
      <c r="M135" s="27" t="s">
        <v>36</v>
      </c>
      <c r="N135" s="23" t="s">
        <v>37</v>
      </c>
      <c r="O135" s="27" t="s">
        <v>32</v>
      </c>
    </row>
    <row r="136" spans="1:15" customHeight="1" ht="15.75">
      <c r="J136" s="23" t="s">
        <v>38</v>
      </c>
      <c r="K136" s="27" t="s">
        <v>36</v>
      </c>
      <c r="L136" s="23" t="s">
        <v>39</v>
      </c>
      <c r="M136" s="27" t="s">
        <v>40</v>
      </c>
      <c r="N136" s="23"/>
      <c r="O136" s="27"/>
    </row>
    <row r="137" spans="1:15" customHeight="1" ht="15.75">
      <c r="J137" s="23" t="s">
        <v>41</v>
      </c>
      <c r="K137" s="27" t="s">
        <v>40</v>
      </c>
      <c r="L137" s="23"/>
      <c r="M137" s="27"/>
      <c r="N137" s="23"/>
      <c r="O137" s="27"/>
    </row>
    <row r="138" spans="1:15" customHeight="1" ht="15.75">
      <c r="A138"/>
      <c r="B138"/>
      <c r="C138"/>
      <c r="D138"/>
      <c r="E138"/>
      <c r="F138"/>
      <c r="G138"/>
      <c r="H138"/>
      <c r="I138"/>
      <c r="J138" s="23"/>
      <c r="K138" s="27"/>
      <c r="L138" s="23"/>
      <c r="M138" s="27"/>
      <c r="N138" s="23" t="s">
        <v>42</v>
      </c>
      <c r="O138" s="29">
        <v>0.5</v>
      </c>
    </row>
    <row r="139" spans="1:15" customHeight="1" ht="15">
      <c r="A139"/>
      <c r="B139"/>
      <c r="C139"/>
      <c r="D139"/>
      <c r="E139"/>
      <c r="F139"/>
      <c r="G139"/>
      <c r="H139"/>
      <c r="I139"/>
      <c r="J139" s="1"/>
      <c r="K139" s="1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N132:O132"/>
    <mergeCell ref="L132:M132"/>
    <mergeCell ref="J131:O131"/>
    <mergeCell ref="J132:K132"/>
  </mergeCells>
  <printOptions gridLines="false" gridLinesSet="true"/>
  <pageMargins left="0.7" right="0.7" top="0.75" bottom="0.75" header="0.3" footer="0.3"/>
  <pageSetup paperSize="9" orientation="portrai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73"/>
  <sheetViews>
    <sheetView tabSelected="0" workbookViewId="0" zoomScale="80" zoomScaleNormal="80" showGridLines="true" showRowColHeaders="1">
      <selection activeCell="C26" sqref="C26"/>
    </sheetView>
  </sheetViews>
  <sheetFormatPr customHeight="true" defaultRowHeight="15" outlineLevelRow="0" outlineLevelCol="0"/>
  <cols>
    <col min="1" max="1" width="17" customWidth="true" style="0"/>
    <col min="2" max="2" width="24.42578125" customWidth="true" style="111"/>
    <col min="3" max="3" width="16.5703125" customWidth="true" style="32"/>
    <col min="4" max="4" width="12" customWidth="true" style="32"/>
    <col min="5" max="5" width="15.28515625" customWidth="true" style="32"/>
    <col min="6" max="6" width="20.140625" customWidth="true" style="0"/>
    <col min="7" max="7" width="10.5703125" customWidth="true" style="0"/>
    <col min="9" max="9" width="7.42578125" customWidth="true" style="0"/>
    <col min="10" max="10" width="23.85546875" customWidth="true" style="0"/>
    <col min="14" max="14" width="11.42578125" customWidth="true" style="0"/>
  </cols>
  <sheetData>
    <row r="1" spans="1:15" customHeight="1" ht="44.45">
      <c r="A1" s="75" t="s">
        <v>12</v>
      </c>
      <c r="B1" s="109" t="s">
        <v>13</v>
      </c>
      <c r="C1" s="30" t="s">
        <v>79</v>
      </c>
      <c r="D1" s="44" t="s">
        <v>15</v>
      </c>
      <c r="E1" s="44" t="s">
        <v>16</v>
      </c>
      <c r="F1" s="18" t="s">
        <v>17</v>
      </c>
      <c r="G1" s="18" t="s">
        <v>18</v>
      </c>
      <c r="H1" s="18" t="s">
        <v>19</v>
      </c>
      <c r="I1" s="17" t="s">
        <v>20</v>
      </c>
    </row>
    <row r="2" spans="1:15" customHeight="1" ht="78.6" s="99" customFormat="1">
      <c r="A2" s="17"/>
      <c r="B2" s="109" t="s">
        <v>253</v>
      </c>
      <c r="C2" s="98">
        <v>41441</v>
      </c>
      <c r="D2" s="97" t="s">
        <v>66</v>
      </c>
      <c r="E2" s="97" t="s">
        <v>67</v>
      </c>
      <c r="F2" s="18">
        <f>0.5+0.5+3+3+3+0.5+0.5</f>
        <v>11</v>
      </c>
      <c r="G2" s="18">
        <f>0.5+0+2+2+1+0.5+0.5</f>
        <v>6.5</v>
      </c>
      <c r="H2" s="18">
        <f>0+1+5+3+5+1+0.5</f>
        <v>15.5</v>
      </c>
      <c r="I2" s="18">
        <f>F2+G2+H2</f>
        <v>33</v>
      </c>
    </row>
    <row r="3" spans="1:15" customHeight="1" ht="78.6" s="99" customFormat="1">
      <c r="A3" s="17"/>
      <c r="B3" s="109" t="s">
        <v>254</v>
      </c>
      <c r="C3" s="98">
        <v>41334</v>
      </c>
      <c r="D3" s="97" t="s">
        <v>47</v>
      </c>
      <c r="E3" s="100" t="s">
        <v>94</v>
      </c>
      <c r="F3" s="18">
        <f>2+2+1+1</f>
        <v>6</v>
      </c>
      <c r="G3" s="18">
        <f>1+2+2+2</f>
        <v>7</v>
      </c>
      <c r="H3" s="18">
        <f>5+5+3+3</f>
        <v>16</v>
      </c>
      <c r="I3" s="18">
        <f>F3+G3+H3</f>
        <v>29</v>
      </c>
    </row>
    <row r="4" spans="1:15" customHeight="1" ht="78.6" s="99" customFormat="1">
      <c r="A4" s="17"/>
      <c r="B4" s="109" t="s">
        <v>255</v>
      </c>
      <c r="C4" s="98">
        <v>41594</v>
      </c>
      <c r="D4" s="97" t="s">
        <v>22</v>
      </c>
      <c r="E4" s="97" t="s">
        <v>147</v>
      </c>
      <c r="F4" s="18">
        <f>2+2+1</f>
        <v>5</v>
      </c>
      <c r="G4" s="18">
        <f>1+1+1</f>
        <v>3</v>
      </c>
      <c r="H4" s="18">
        <f>3+5+0.5+0.5+5</f>
        <v>14</v>
      </c>
      <c r="I4" s="18">
        <f>F4+G4+H4</f>
        <v>22</v>
      </c>
    </row>
    <row r="5" spans="1:15" customHeight="1" ht="78.6" s="13" customFormat="1">
      <c r="A5" s="4"/>
      <c r="B5" s="58" t="s">
        <v>256</v>
      </c>
      <c r="C5" s="49">
        <v>41495</v>
      </c>
      <c r="D5" s="48" t="s">
        <v>47</v>
      </c>
      <c r="E5" s="52" t="s">
        <v>94</v>
      </c>
      <c r="F5" s="51">
        <f>2+1</f>
        <v>3</v>
      </c>
      <c r="G5" s="51">
        <f>3+3</f>
        <v>6</v>
      </c>
      <c r="H5" s="51">
        <f>5+0.5+5+0.5</f>
        <v>11</v>
      </c>
      <c r="I5" s="51">
        <f>F5+G5+H5</f>
        <v>20</v>
      </c>
    </row>
    <row r="6" spans="1:15" customHeight="1" ht="78.6" s="16" customFormat="1">
      <c r="A6" s="8"/>
      <c r="B6" s="65" t="s">
        <v>257</v>
      </c>
      <c r="C6" s="49">
        <v>41353</v>
      </c>
      <c r="D6" s="48" t="s">
        <v>50</v>
      </c>
      <c r="E6" s="48" t="s">
        <v>152</v>
      </c>
      <c r="F6" s="53">
        <f>0.5+1+0.5+1</f>
        <v>3</v>
      </c>
      <c r="G6" s="53">
        <f>0.5+3+2</f>
        <v>5.5</v>
      </c>
      <c r="H6" s="53">
        <f>1+4+0.5+4</f>
        <v>9.5</v>
      </c>
      <c r="I6" s="51">
        <f>F6+G6+H6</f>
        <v>18</v>
      </c>
    </row>
    <row r="7" spans="1:15" customHeight="1" ht="78.6" s="16" customFormat="1">
      <c r="A7" s="8"/>
      <c r="B7" s="70" t="s">
        <v>258</v>
      </c>
      <c r="C7" s="20">
        <v>41711</v>
      </c>
      <c r="D7" s="37" t="s">
        <v>47</v>
      </c>
      <c r="E7" s="37" t="s">
        <v>149</v>
      </c>
      <c r="F7" s="4">
        <f>1+1</f>
        <v>2</v>
      </c>
      <c r="G7" s="4">
        <f>2+2</f>
        <v>4</v>
      </c>
      <c r="H7" s="4">
        <f>0.5+4+5</f>
        <v>9.5</v>
      </c>
      <c r="I7" s="4">
        <f>F7+G7+H7</f>
        <v>15.5</v>
      </c>
    </row>
    <row r="8" spans="1:15" customHeight="1" ht="78.6" s="40" customFormat="1">
      <c r="A8" s="14"/>
      <c r="B8" s="65" t="s">
        <v>259</v>
      </c>
      <c r="C8" s="57">
        <v>41934</v>
      </c>
      <c r="D8" s="48" t="s">
        <v>58</v>
      </c>
      <c r="E8" s="48" t="s">
        <v>45</v>
      </c>
      <c r="F8" s="51">
        <f>2+2</f>
        <v>4</v>
      </c>
      <c r="G8" s="51">
        <f>1+2</f>
        <v>3</v>
      </c>
      <c r="H8" s="51">
        <f>5+3</f>
        <v>8</v>
      </c>
      <c r="I8" s="51">
        <f>F8+G8+H8</f>
        <v>15</v>
      </c>
      <c r="J8" s="78"/>
      <c r="K8" s="78"/>
      <c r="L8" s="78"/>
      <c r="M8" s="78"/>
      <c r="N8" s="78"/>
      <c r="O8" s="78"/>
    </row>
    <row r="9" spans="1:15" customHeight="1" ht="78.6" s="16" customFormat="1">
      <c r="A9" s="8"/>
      <c r="B9" s="58" t="s">
        <v>260</v>
      </c>
      <c r="C9" s="49">
        <v>41839</v>
      </c>
      <c r="D9" s="48" t="s">
        <v>47</v>
      </c>
      <c r="E9" s="50" t="s">
        <v>94</v>
      </c>
      <c r="F9" s="51">
        <f>2+1</f>
        <v>3</v>
      </c>
      <c r="G9" s="51">
        <f>1+1</f>
        <v>2</v>
      </c>
      <c r="H9" s="51">
        <f>3+5</f>
        <v>8</v>
      </c>
      <c r="I9" s="51">
        <f>F9+G9+H9</f>
        <v>13</v>
      </c>
      <c r="J9" s="40"/>
      <c r="K9" s="40"/>
      <c r="L9" s="40"/>
      <c r="M9" s="40"/>
      <c r="N9" s="40"/>
      <c r="O9" s="40"/>
    </row>
    <row r="10" spans="1:15" customHeight="1" ht="78.6" s="16" customFormat="1">
      <c r="A10" s="8"/>
      <c r="B10" s="58" t="s">
        <v>261</v>
      </c>
      <c r="C10" s="49">
        <v>42132</v>
      </c>
      <c r="D10" s="48" t="s">
        <v>47</v>
      </c>
      <c r="E10" s="50" t="s">
        <v>94</v>
      </c>
      <c r="F10" s="51">
        <f>2+1</f>
        <v>3</v>
      </c>
      <c r="G10" s="51">
        <f>1+1</f>
        <v>2</v>
      </c>
      <c r="H10" s="51">
        <f>4+3</f>
        <v>7</v>
      </c>
      <c r="I10" s="51">
        <f>F10+G10+H10</f>
        <v>12</v>
      </c>
    </row>
    <row r="11" spans="1:15" customHeight="1" ht="78.6" s="16" customFormat="1">
      <c r="A11" s="8"/>
      <c r="B11" s="65" t="s">
        <v>262</v>
      </c>
      <c r="C11" s="49">
        <v>41437</v>
      </c>
      <c r="D11" s="48" t="s">
        <v>66</v>
      </c>
      <c r="E11" s="48" t="s">
        <v>67</v>
      </c>
      <c r="F11" s="53">
        <f>0.5+3</f>
        <v>3.5</v>
      </c>
      <c r="G11" s="53">
        <f>0.5+1</f>
        <v>1.5</v>
      </c>
      <c r="H11" s="53">
        <f>0.5+0.5+5</f>
        <v>6</v>
      </c>
      <c r="I11" s="51">
        <f>F11+G11+H11</f>
        <v>11</v>
      </c>
    </row>
    <row r="12" spans="1:15" customHeight="1" ht="78.6" s="16" customFormat="1">
      <c r="A12" s="8"/>
      <c r="B12" s="58" t="s">
        <v>263</v>
      </c>
      <c r="C12" s="49">
        <v>41502</v>
      </c>
      <c r="D12" s="48" t="s">
        <v>66</v>
      </c>
      <c r="E12" s="48" t="s">
        <v>67</v>
      </c>
      <c r="F12" s="51">
        <f>0.5+3</f>
        <v>3.5</v>
      </c>
      <c r="G12" s="51">
        <f>0+1</f>
        <v>1</v>
      </c>
      <c r="H12" s="51">
        <f>1+5</f>
        <v>6</v>
      </c>
      <c r="I12" s="51">
        <f>F12+G12+H12</f>
        <v>10.5</v>
      </c>
      <c r="J12" s="78"/>
      <c r="K12" s="78"/>
      <c r="L12" s="78"/>
      <c r="M12" s="78"/>
      <c r="N12" s="78"/>
      <c r="O12" s="78"/>
    </row>
    <row r="13" spans="1:15" customHeight="1" ht="78.6" s="16" customFormat="1">
      <c r="A13" s="8"/>
      <c r="B13" s="58" t="s">
        <v>264</v>
      </c>
      <c r="C13" s="49">
        <v>41768</v>
      </c>
      <c r="D13" s="54" t="s">
        <v>66</v>
      </c>
      <c r="E13" s="54" t="s">
        <v>67</v>
      </c>
      <c r="F13" s="51">
        <f>3</f>
        <v>3</v>
      </c>
      <c r="G13" s="51">
        <f>1</f>
        <v>1</v>
      </c>
      <c r="H13" s="51">
        <f>5</f>
        <v>5</v>
      </c>
      <c r="I13" s="51">
        <f>F13+G13+H13</f>
        <v>9</v>
      </c>
    </row>
    <row r="14" spans="1:15" customHeight="1" ht="78.6" s="16" customFormat="1">
      <c r="A14" s="8"/>
      <c r="B14" s="58" t="s">
        <v>265</v>
      </c>
      <c r="C14" s="49">
        <v>41486</v>
      </c>
      <c r="D14" s="48" t="s">
        <v>58</v>
      </c>
      <c r="E14" s="48" t="s">
        <v>45</v>
      </c>
      <c r="F14" s="51">
        <v>2</v>
      </c>
      <c r="G14" s="51">
        <v>2</v>
      </c>
      <c r="H14" s="51">
        <f>4+0.5</f>
        <v>4.5</v>
      </c>
      <c r="I14" s="51">
        <f>F14+G14+H14</f>
        <v>8.5</v>
      </c>
    </row>
    <row r="15" spans="1:15" customHeight="1" ht="78.6" s="16" customFormat="1">
      <c r="A15" s="8"/>
      <c r="B15" s="65" t="s">
        <v>266</v>
      </c>
      <c r="C15" s="49">
        <v>41313</v>
      </c>
      <c r="D15" s="48" t="s">
        <v>58</v>
      </c>
      <c r="E15" s="52" t="s">
        <v>59</v>
      </c>
      <c r="F15" s="53">
        <f>2</f>
        <v>2</v>
      </c>
      <c r="G15" s="53">
        <f>2</f>
        <v>2</v>
      </c>
      <c r="H15" s="53">
        <f>4</f>
        <v>4</v>
      </c>
      <c r="I15" s="53">
        <f>F15+G15+H15</f>
        <v>8</v>
      </c>
      <c r="J15" s="78"/>
      <c r="K15" s="78"/>
      <c r="L15" s="78"/>
      <c r="M15" s="78"/>
      <c r="N15" s="78"/>
      <c r="O15" s="78"/>
    </row>
    <row r="16" spans="1:15" customHeight="1" ht="78.6" s="16" customFormat="1">
      <c r="A16" s="8"/>
      <c r="B16" s="58" t="s">
        <v>267</v>
      </c>
      <c r="C16" s="49">
        <v>41915</v>
      </c>
      <c r="D16" s="48" t="s">
        <v>22</v>
      </c>
      <c r="E16" s="48" t="s">
        <v>147</v>
      </c>
      <c r="F16" s="51">
        <f>2</f>
        <v>2</v>
      </c>
      <c r="G16" s="51">
        <f>1</f>
        <v>1</v>
      </c>
      <c r="H16" s="51">
        <f>0.5+4+0.5</f>
        <v>5</v>
      </c>
      <c r="I16" s="51">
        <f>F16+G16+H16</f>
        <v>8</v>
      </c>
    </row>
    <row r="17" spans="1:15" customHeight="1" ht="78.6" s="16" customFormat="1">
      <c r="A17" s="8"/>
      <c r="B17" s="58" t="s">
        <v>268</v>
      </c>
      <c r="C17" s="49">
        <v>41522</v>
      </c>
      <c r="D17" s="48" t="s">
        <v>22</v>
      </c>
      <c r="E17" s="48" t="s">
        <v>147</v>
      </c>
      <c r="F17" s="51">
        <f>2</f>
        <v>2</v>
      </c>
      <c r="G17" s="51">
        <f>1</f>
        <v>1</v>
      </c>
      <c r="H17" s="51">
        <f>0.5+4</f>
        <v>4.5</v>
      </c>
      <c r="I17" s="51">
        <f>F17+G17+H17</f>
        <v>7.5</v>
      </c>
    </row>
    <row r="18" spans="1:15" customHeight="1" ht="78.6" s="16" customFormat="1">
      <c r="A18" s="8"/>
      <c r="B18" s="95" t="s">
        <v>269</v>
      </c>
      <c r="C18" s="20">
        <v>41447</v>
      </c>
      <c r="D18" s="37" t="s">
        <v>50</v>
      </c>
      <c r="E18" s="42" t="s">
        <v>102</v>
      </c>
      <c r="F18" s="8">
        <f>1</f>
        <v>1</v>
      </c>
      <c r="G18" s="8">
        <f>1</f>
        <v>1</v>
      </c>
      <c r="H18" s="8">
        <f>5</f>
        <v>5</v>
      </c>
      <c r="I18" s="51">
        <f>F18+G18+H18</f>
        <v>7</v>
      </c>
    </row>
    <row r="19" spans="1:15" customHeight="1" ht="78.6" s="16" customFormat="1">
      <c r="A19" s="8"/>
      <c r="B19" s="58" t="s">
        <v>270</v>
      </c>
      <c r="C19" s="49">
        <v>41863</v>
      </c>
      <c r="D19" s="54" t="s">
        <v>47</v>
      </c>
      <c r="E19" s="54" t="s">
        <v>149</v>
      </c>
      <c r="F19" s="51">
        <f>1</f>
        <v>1</v>
      </c>
      <c r="G19" s="51">
        <f>1</f>
        <v>1</v>
      </c>
      <c r="H19" s="51">
        <f>5</f>
        <v>5</v>
      </c>
      <c r="I19" s="51">
        <f>F19+G19+H19</f>
        <v>7</v>
      </c>
      <c r="J19" s="78"/>
      <c r="K19" s="78"/>
      <c r="L19" s="78"/>
      <c r="M19" s="78"/>
      <c r="N19" s="78"/>
      <c r="O19" s="78"/>
    </row>
    <row r="20" spans="1:15" customHeight="1" ht="78.6" s="16" customFormat="1">
      <c r="A20" s="51"/>
      <c r="B20" s="58" t="s">
        <v>271</v>
      </c>
      <c r="C20" s="49">
        <v>41594</v>
      </c>
      <c r="D20" s="48" t="s">
        <v>22</v>
      </c>
      <c r="E20" s="48" t="s">
        <v>147</v>
      </c>
      <c r="F20" s="51">
        <f>1</f>
        <v>1</v>
      </c>
      <c r="G20" s="51">
        <f>1</f>
        <v>1</v>
      </c>
      <c r="H20" s="51">
        <f>5</f>
        <v>5</v>
      </c>
      <c r="I20" s="51">
        <f>F20+G20+H20</f>
        <v>7</v>
      </c>
      <c r="J20" s="94"/>
      <c r="K20" s="94"/>
      <c r="L20" s="94"/>
      <c r="M20" s="94"/>
      <c r="N20" s="94"/>
      <c r="O20" s="94"/>
    </row>
    <row r="21" spans="1:15" customHeight="1" ht="78.6" s="16" customFormat="1">
      <c r="A21" s="8"/>
      <c r="B21" s="65" t="s">
        <v>272</v>
      </c>
      <c r="C21" s="49">
        <v>41545</v>
      </c>
      <c r="D21" s="48" t="s">
        <v>47</v>
      </c>
      <c r="E21" s="50" t="s">
        <v>94</v>
      </c>
      <c r="F21" s="53">
        <f>2</f>
        <v>2</v>
      </c>
      <c r="G21" s="53">
        <f>1</f>
        <v>1</v>
      </c>
      <c r="H21" s="53">
        <f>0.5+3</f>
        <v>3.5</v>
      </c>
      <c r="I21" s="51">
        <f>F21+G21+H21</f>
        <v>6.5</v>
      </c>
    </row>
    <row r="22" spans="1:15" customHeight="1" ht="78.6" s="16" customFormat="1">
      <c r="A22" s="8"/>
      <c r="B22" s="58" t="s">
        <v>273</v>
      </c>
      <c r="C22" s="49">
        <v>41689</v>
      </c>
      <c r="D22" s="54" t="s">
        <v>47</v>
      </c>
      <c r="E22" s="54" t="s">
        <v>149</v>
      </c>
      <c r="F22" s="51">
        <f>1</f>
        <v>1</v>
      </c>
      <c r="G22" s="51">
        <f>1</f>
        <v>1</v>
      </c>
      <c r="H22" s="51">
        <f>0.5+4</f>
        <v>4.5</v>
      </c>
      <c r="I22" s="51">
        <f>F22+G22+H22</f>
        <v>6.5</v>
      </c>
    </row>
    <row r="23" spans="1:15" customHeight="1" ht="78.6" s="16" customFormat="1">
      <c r="A23" s="8"/>
      <c r="B23" s="58" t="s">
        <v>274</v>
      </c>
      <c r="C23" s="49">
        <v>41570</v>
      </c>
      <c r="D23" s="48" t="s">
        <v>58</v>
      </c>
      <c r="E23" s="48" t="s">
        <v>45</v>
      </c>
      <c r="F23" s="51">
        <f>2</f>
        <v>2</v>
      </c>
      <c r="G23" s="51">
        <f>1</f>
        <v>1</v>
      </c>
      <c r="H23" s="51">
        <f>3</f>
        <v>3</v>
      </c>
      <c r="I23" s="51">
        <f>F23+G23+H23</f>
        <v>6</v>
      </c>
    </row>
    <row r="24" spans="1:15" customHeight="1" ht="78.6" s="16" customFormat="1">
      <c r="A24" s="8"/>
      <c r="B24" s="58" t="s">
        <v>275</v>
      </c>
      <c r="C24" s="49">
        <v>41902</v>
      </c>
      <c r="D24" s="54" t="s">
        <v>47</v>
      </c>
      <c r="E24" s="54" t="s">
        <v>149</v>
      </c>
      <c r="F24" s="51">
        <f>1</f>
        <v>1</v>
      </c>
      <c r="G24" s="51">
        <f>1</f>
        <v>1</v>
      </c>
      <c r="H24" s="51">
        <f>4</f>
        <v>4</v>
      </c>
      <c r="I24" s="51">
        <f>F24+G24+H24</f>
        <v>6</v>
      </c>
    </row>
    <row r="25" spans="1:15" customHeight="1" ht="78.6" s="16" customFormat="1">
      <c r="A25" s="51"/>
      <c r="B25" s="58" t="s">
        <v>276</v>
      </c>
      <c r="C25" s="49">
        <v>41917</v>
      </c>
      <c r="D25" s="48" t="s">
        <v>22</v>
      </c>
      <c r="E25" s="48" t="s">
        <v>23</v>
      </c>
      <c r="F25" s="51">
        <f>1</f>
        <v>1</v>
      </c>
      <c r="G25" s="51">
        <f>1</f>
        <v>1</v>
      </c>
      <c r="H25" s="51">
        <f>4</f>
        <v>4</v>
      </c>
      <c r="I25" s="51">
        <f>F25+G25+H25</f>
        <v>6</v>
      </c>
      <c r="J25" s="94"/>
      <c r="K25" s="94"/>
      <c r="L25" s="94"/>
      <c r="M25" s="94"/>
      <c r="N25" s="94"/>
      <c r="O25" s="94"/>
    </row>
    <row r="26" spans="1:15" customHeight="1" ht="78.6" s="16" customFormat="1">
      <c r="A26" s="51"/>
      <c r="B26" s="58" t="s">
        <v>277</v>
      </c>
      <c r="C26" s="49">
        <v>41943</v>
      </c>
      <c r="D26" s="48" t="s">
        <v>22</v>
      </c>
      <c r="E26" s="48" t="s">
        <v>23</v>
      </c>
      <c r="F26" s="51">
        <f>1</f>
        <v>1</v>
      </c>
      <c r="G26" s="51">
        <f>1</f>
        <v>1</v>
      </c>
      <c r="H26" s="51">
        <f>4</f>
        <v>4</v>
      </c>
      <c r="I26" s="51">
        <f>F26+G26+H26</f>
        <v>6</v>
      </c>
      <c r="J26" s="94"/>
      <c r="K26" s="94"/>
      <c r="L26" s="94"/>
      <c r="M26" s="94"/>
      <c r="N26" s="94"/>
      <c r="O26" s="94"/>
    </row>
    <row r="27" spans="1:15" customHeight="1" ht="78.6" s="16" customFormat="1">
      <c r="A27" s="8"/>
      <c r="B27" s="58" t="s">
        <v>278</v>
      </c>
      <c r="C27" s="49">
        <v>41753</v>
      </c>
      <c r="D27" s="48" t="s">
        <v>117</v>
      </c>
      <c r="E27" s="48" t="s">
        <v>187</v>
      </c>
      <c r="F27" s="51">
        <f>1</f>
        <v>1</v>
      </c>
      <c r="G27" s="51">
        <f>1</f>
        <v>1</v>
      </c>
      <c r="H27" s="51">
        <f>0.5+3</f>
        <v>3.5</v>
      </c>
      <c r="I27" s="51">
        <f>F27+G27+H27</f>
        <v>5.5</v>
      </c>
    </row>
    <row r="28" spans="1:15" customHeight="1" ht="78.6" s="16" customFormat="1">
      <c r="A28" s="8"/>
      <c r="B28" s="58" t="s">
        <v>279</v>
      </c>
      <c r="C28" s="49">
        <v>42015</v>
      </c>
      <c r="D28" s="54" t="s">
        <v>50</v>
      </c>
      <c r="E28" s="54" t="s">
        <v>102</v>
      </c>
      <c r="F28" s="51">
        <f>1</f>
        <v>1</v>
      </c>
      <c r="G28" s="51">
        <f>1</f>
        <v>1</v>
      </c>
      <c r="H28" s="51">
        <f>3</f>
        <v>3</v>
      </c>
      <c r="I28" s="51">
        <f>F28+G28+H28</f>
        <v>5</v>
      </c>
    </row>
    <row r="29" spans="1:15" customHeight="1" ht="78.6" s="16" customFormat="1">
      <c r="A29" s="8"/>
      <c r="B29" s="58" t="s">
        <v>280</v>
      </c>
      <c r="C29" s="108">
        <v>41541</v>
      </c>
      <c r="D29" s="48" t="s">
        <v>117</v>
      </c>
      <c r="E29" s="48" t="s">
        <v>118</v>
      </c>
      <c r="F29" s="51">
        <f>1</f>
        <v>1</v>
      </c>
      <c r="G29" s="51">
        <f>1</f>
        <v>1</v>
      </c>
      <c r="H29" s="51">
        <f>3</f>
        <v>3</v>
      </c>
      <c r="I29" s="51">
        <f>F29+G29+H29</f>
        <v>5</v>
      </c>
    </row>
    <row r="30" spans="1:15" customHeight="1" ht="78.6" s="16" customFormat="1">
      <c r="A30" s="8"/>
      <c r="B30" s="58" t="s">
        <v>281</v>
      </c>
      <c r="C30" s="49">
        <v>41790</v>
      </c>
      <c r="D30" s="48" t="s">
        <v>117</v>
      </c>
      <c r="E30" s="48" t="s">
        <v>118</v>
      </c>
      <c r="F30" s="51">
        <f>1</f>
        <v>1</v>
      </c>
      <c r="G30" s="51">
        <f>1</f>
        <v>1</v>
      </c>
      <c r="H30" s="51">
        <f>3</f>
        <v>3</v>
      </c>
      <c r="I30" s="51">
        <f>F30+G30+H30</f>
        <v>5</v>
      </c>
    </row>
    <row r="31" spans="1:15" customHeight="1" ht="78.6" s="16" customFormat="1">
      <c r="A31" s="8"/>
      <c r="B31" s="65" t="s">
        <v>282</v>
      </c>
      <c r="C31" s="49">
        <v>42461</v>
      </c>
      <c r="D31" s="48" t="s">
        <v>66</v>
      </c>
      <c r="E31" s="48" t="s">
        <v>67</v>
      </c>
      <c r="F31" s="53">
        <f>0.5+0.5</f>
        <v>1</v>
      </c>
      <c r="G31" s="53">
        <v>0</v>
      </c>
      <c r="H31" s="53">
        <f>0+0.5+1</f>
        <v>1.5</v>
      </c>
      <c r="I31" s="51">
        <f>F31+G31+H31</f>
        <v>2.5</v>
      </c>
    </row>
    <row r="32" spans="1:15" customHeight="1" ht="78.6" s="16" customFormat="1">
      <c r="A32" s="8"/>
      <c r="B32" s="65" t="s">
        <v>283</v>
      </c>
      <c r="C32" s="49">
        <v>41811</v>
      </c>
      <c r="D32" s="48" t="s">
        <v>66</v>
      </c>
      <c r="E32" s="48" t="s">
        <v>67</v>
      </c>
      <c r="F32" s="53">
        <f>0.5+0.5</f>
        <v>1</v>
      </c>
      <c r="G32" s="53">
        <f>0+0.5</f>
        <v>0.5</v>
      </c>
      <c r="H32" s="53">
        <f>0.5+0.5+0</f>
        <v>1</v>
      </c>
      <c r="I32" s="51">
        <f>F32+G32+H32</f>
        <v>2.5</v>
      </c>
    </row>
    <row r="33" spans="1:15" customHeight="1" ht="78.6" s="16" customFormat="1">
      <c r="A33" s="8"/>
      <c r="B33" s="58" t="s">
        <v>284</v>
      </c>
      <c r="C33" s="49">
        <v>41312</v>
      </c>
      <c r="D33" s="48" t="s">
        <v>107</v>
      </c>
      <c r="E33" s="48" t="s">
        <v>108</v>
      </c>
      <c r="F33" s="51">
        <v>0.5</v>
      </c>
      <c r="G33" s="51">
        <v>0.5</v>
      </c>
      <c r="H33" s="51">
        <v>1</v>
      </c>
      <c r="I33" s="51">
        <f>F33+G33+H33</f>
        <v>2</v>
      </c>
    </row>
    <row r="34" spans="1:15" customHeight="1" ht="78.6" s="16" customFormat="1">
      <c r="A34" s="8"/>
      <c r="B34" s="65" t="s">
        <v>285</v>
      </c>
      <c r="C34" s="49">
        <v>41397</v>
      </c>
      <c r="D34" s="48" t="s">
        <v>50</v>
      </c>
      <c r="E34" s="48" t="s">
        <v>53</v>
      </c>
      <c r="F34" s="53">
        <v>0.5</v>
      </c>
      <c r="G34" s="53">
        <v>0</v>
      </c>
      <c r="H34" s="53">
        <v>1</v>
      </c>
      <c r="I34" s="51">
        <f>F34+G34+H34</f>
        <v>1.5</v>
      </c>
    </row>
    <row r="35" spans="1:15" customHeight="1" ht="78.6" s="16" customFormat="1">
      <c r="A35" s="8"/>
      <c r="B35" s="58" t="s">
        <v>286</v>
      </c>
      <c r="C35" s="49">
        <v>41716</v>
      </c>
      <c r="D35" s="48" t="s">
        <v>107</v>
      </c>
      <c r="E35" s="48" t="s">
        <v>108</v>
      </c>
      <c r="F35" s="51">
        <v>0.5</v>
      </c>
      <c r="G35" s="51">
        <v>0</v>
      </c>
      <c r="H35" s="51">
        <v>1</v>
      </c>
      <c r="I35" s="51">
        <f>F35+G35+H35</f>
        <v>1.5</v>
      </c>
    </row>
    <row r="36" spans="1:15" customHeight="1" ht="78.6" s="16" customFormat="1">
      <c r="A36" s="8"/>
      <c r="B36" s="58" t="s">
        <v>287</v>
      </c>
      <c r="C36" s="49">
        <v>41147</v>
      </c>
      <c r="D36" s="48" t="s">
        <v>107</v>
      </c>
      <c r="E36" s="48" t="s">
        <v>108</v>
      </c>
      <c r="F36" s="51">
        <v>0.5</v>
      </c>
      <c r="G36" s="51">
        <v>0.5</v>
      </c>
      <c r="H36" s="51">
        <v>0.5</v>
      </c>
      <c r="I36" s="51">
        <f>F36+G36+H36</f>
        <v>1.5</v>
      </c>
    </row>
    <row r="37" spans="1:15" customHeight="1" ht="78.6" s="16" customFormat="1">
      <c r="A37" s="8"/>
      <c r="B37" s="58" t="s">
        <v>288</v>
      </c>
      <c r="C37" s="49">
        <v>41027</v>
      </c>
      <c r="D37" s="48" t="s">
        <v>66</v>
      </c>
      <c r="E37" s="48" t="s">
        <v>67</v>
      </c>
      <c r="F37" s="51">
        <v>0.5</v>
      </c>
      <c r="G37" s="51">
        <v>0</v>
      </c>
      <c r="H37" s="51">
        <v>1</v>
      </c>
      <c r="I37" s="51">
        <f>F37+G37+H37</f>
        <v>1.5</v>
      </c>
    </row>
    <row r="38" spans="1:15" customHeight="1" ht="78.6" s="16" customFormat="1">
      <c r="A38" s="8"/>
      <c r="B38" s="58" t="s">
        <v>289</v>
      </c>
      <c r="C38" s="49">
        <v>42021</v>
      </c>
      <c r="D38" s="48" t="s">
        <v>107</v>
      </c>
      <c r="E38" s="48" t="s">
        <v>108</v>
      </c>
      <c r="F38" s="51">
        <v>0.5</v>
      </c>
      <c r="G38" s="51">
        <v>0</v>
      </c>
      <c r="H38" s="51">
        <f>0.5+0.5</f>
        <v>1</v>
      </c>
      <c r="I38" s="51">
        <f>F38+G38+H38</f>
        <v>1.5</v>
      </c>
    </row>
    <row r="39" spans="1:15" customHeight="1" ht="78.6" s="16" customFormat="1">
      <c r="A39" s="8"/>
      <c r="B39" s="58" t="s">
        <v>290</v>
      </c>
      <c r="C39" s="49">
        <v>41402</v>
      </c>
      <c r="D39" s="48" t="s">
        <v>22</v>
      </c>
      <c r="E39" s="48" t="s">
        <v>147</v>
      </c>
      <c r="F39" s="51"/>
      <c r="G39" s="51"/>
      <c r="H39" s="51">
        <f>0.5+0.5+0.5</f>
        <v>1.5</v>
      </c>
      <c r="I39" s="51">
        <f>F39+G39+H39</f>
        <v>1.5</v>
      </c>
    </row>
    <row r="40" spans="1:15" customHeight="1" ht="78.6" s="16" customFormat="1">
      <c r="A40" s="8"/>
      <c r="B40" s="65" t="s">
        <v>291</v>
      </c>
      <c r="C40" s="49">
        <v>41262</v>
      </c>
      <c r="D40" s="48" t="s">
        <v>107</v>
      </c>
      <c r="E40" s="48" t="s">
        <v>108</v>
      </c>
      <c r="F40" s="53">
        <v>0.5</v>
      </c>
      <c r="G40" s="53">
        <v>0.5</v>
      </c>
      <c r="H40" s="53">
        <v>0</v>
      </c>
      <c r="I40" s="51">
        <f>F40+G40+H40</f>
        <v>1</v>
      </c>
    </row>
    <row r="41" spans="1:15" customHeight="1" ht="78.6" s="16" customFormat="1">
      <c r="A41" s="8"/>
      <c r="B41" s="58" t="s">
        <v>292</v>
      </c>
      <c r="C41" s="49">
        <v>41447</v>
      </c>
      <c r="D41" s="48" t="s">
        <v>107</v>
      </c>
      <c r="E41" s="48" t="s">
        <v>108</v>
      </c>
      <c r="F41" s="51">
        <v>0.5</v>
      </c>
      <c r="G41" s="51">
        <v>0</v>
      </c>
      <c r="H41" s="51">
        <v>0.5</v>
      </c>
      <c r="I41" s="51">
        <f>F41+G41+H41</f>
        <v>1</v>
      </c>
    </row>
    <row r="42" spans="1:15" customHeight="1" ht="78.6" s="16" customFormat="1">
      <c r="A42" s="8"/>
      <c r="B42" s="58" t="s">
        <v>293</v>
      </c>
      <c r="C42" s="49">
        <v>41408</v>
      </c>
      <c r="D42" s="48" t="s">
        <v>107</v>
      </c>
      <c r="E42" s="48" t="s">
        <v>108</v>
      </c>
      <c r="F42" s="51">
        <v>0.5</v>
      </c>
      <c r="G42" s="51">
        <v>0</v>
      </c>
      <c r="H42" s="51">
        <v>0.5</v>
      </c>
      <c r="I42" s="51">
        <f>F42+G42+H42</f>
        <v>1</v>
      </c>
    </row>
    <row r="43" spans="1:15" customHeight="1" ht="78.6" s="16" customFormat="1">
      <c r="A43" s="8"/>
      <c r="B43" s="65" t="s">
        <v>294</v>
      </c>
      <c r="C43" s="49">
        <v>41102</v>
      </c>
      <c r="D43" s="48" t="s">
        <v>66</v>
      </c>
      <c r="E43" s="48" t="s">
        <v>67</v>
      </c>
      <c r="F43" s="53"/>
      <c r="G43" s="53"/>
      <c r="H43" s="53">
        <f>0.5+0.5</f>
        <v>1</v>
      </c>
      <c r="I43" s="51">
        <f>F43+G43+H43</f>
        <v>1</v>
      </c>
    </row>
    <row r="44" spans="1:15" customHeight="1" ht="78.6" s="16" customFormat="1">
      <c r="A44" s="8"/>
      <c r="B44" s="58" t="s">
        <v>295</v>
      </c>
      <c r="C44" s="49">
        <v>41862</v>
      </c>
      <c r="D44" s="54" t="s">
        <v>58</v>
      </c>
      <c r="E44" s="54" t="s">
        <v>296</v>
      </c>
      <c r="F44" s="51"/>
      <c r="G44" s="51"/>
      <c r="H44" s="51">
        <f>0.5+0.5</f>
        <v>1</v>
      </c>
      <c r="I44" s="51">
        <f>F44+G44+H44</f>
        <v>1</v>
      </c>
    </row>
    <row r="45" spans="1:15" customHeight="1" ht="78.6" s="16" customFormat="1">
      <c r="A45" s="8"/>
      <c r="B45" s="58" t="s">
        <v>297</v>
      </c>
      <c r="C45" s="49">
        <v>41707</v>
      </c>
      <c r="D45" s="48" t="s">
        <v>117</v>
      </c>
      <c r="E45" s="48" t="s">
        <v>298</v>
      </c>
      <c r="F45" s="51"/>
      <c r="G45" s="51"/>
      <c r="H45" s="51">
        <v>0.5</v>
      </c>
      <c r="I45" s="51">
        <f>F45+G45+H45</f>
        <v>0.5</v>
      </c>
    </row>
    <row r="46" spans="1:15" customHeight="1" ht="78.6" s="16" customFormat="1">
      <c r="A46" s="8"/>
      <c r="B46" s="58" t="s">
        <v>299</v>
      </c>
      <c r="C46" s="49">
        <v>41593</v>
      </c>
      <c r="D46" s="48" t="s">
        <v>117</v>
      </c>
      <c r="E46" s="48" t="s">
        <v>187</v>
      </c>
      <c r="F46" s="51"/>
      <c r="G46" s="51"/>
      <c r="H46" s="51">
        <v>0.5</v>
      </c>
      <c r="I46" s="51">
        <f>F46+G46+H46</f>
        <v>0.5</v>
      </c>
    </row>
    <row r="47" spans="1:15" customHeight="1" ht="78.6" s="16" customFormat="1">
      <c r="A47" s="8"/>
      <c r="B47" s="58" t="s">
        <v>300</v>
      </c>
      <c r="C47" s="49">
        <v>41169</v>
      </c>
      <c r="D47" s="48" t="s">
        <v>117</v>
      </c>
      <c r="E47" s="48" t="s">
        <v>298</v>
      </c>
      <c r="F47" s="51"/>
      <c r="G47" s="51"/>
      <c r="H47" s="51">
        <v>0.5</v>
      </c>
      <c r="I47" s="51">
        <f>F47+G47+H47</f>
        <v>0.5</v>
      </c>
    </row>
    <row r="48" spans="1:15" customHeight="1" ht="78.6" s="16" customFormat="1">
      <c r="A48" s="8"/>
      <c r="B48" s="58" t="s">
        <v>301</v>
      </c>
      <c r="C48" s="49">
        <v>41798</v>
      </c>
      <c r="D48" s="48" t="s">
        <v>47</v>
      </c>
      <c r="E48" s="50" t="s">
        <v>94</v>
      </c>
      <c r="F48" s="51"/>
      <c r="G48" s="51"/>
      <c r="H48" s="51">
        <v>0.5</v>
      </c>
      <c r="I48" s="51">
        <f>F48+G48+H48</f>
        <v>0.5</v>
      </c>
    </row>
    <row r="49" spans="1:15" customHeight="1" ht="78.6" s="16" customFormat="1">
      <c r="A49" s="8"/>
      <c r="B49" s="58" t="s">
        <v>302</v>
      </c>
      <c r="C49" s="49">
        <v>41787</v>
      </c>
      <c r="D49" s="48" t="s">
        <v>117</v>
      </c>
      <c r="E49" s="48" t="s">
        <v>187</v>
      </c>
      <c r="F49" s="51"/>
      <c r="G49" s="51"/>
      <c r="H49" s="51">
        <v>0.5</v>
      </c>
      <c r="I49" s="51">
        <f>F49+G49+H49</f>
        <v>0.5</v>
      </c>
    </row>
    <row r="50" spans="1:15" customHeight="1" ht="78.6" s="16" customFormat="1">
      <c r="A50" s="8"/>
      <c r="B50" s="65" t="s">
        <v>303</v>
      </c>
      <c r="C50" s="49">
        <v>41621</v>
      </c>
      <c r="D50" s="48" t="s">
        <v>107</v>
      </c>
      <c r="E50" s="48" t="s">
        <v>108</v>
      </c>
      <c r="F50" s="53">
        <v>0.5</v>
      </c>
      <c r="G50" s="53">
        <v>0</v>
      </c>
      <c r="H50" s="53">
        <v>0</v>
      </c>
      <c r="I50" s="51">
        <f>F50+G50+H50</f>
        <v>0.5</v>
      </c>
    </row>
    <row r="51" spans="1:15" customHeight="1" ht="78.6" s="78" customFormat="1">
      <c r="A51" s="8"/>
      <c r="B51" s="65" t="s">
        <v>304</v>
      </c>
      <c r="C51" s="49">
        <v>41848</v>
      </c>
      <c r="D51" s="48" t="s">
        <v>50</v>
      </c>
      <c r="E51" s="48" t="s">
        <v>53</v>
      </c>
      <c r="F51" s="53"/>
      <c r="G51" s="53"/>
      <c r="H51" s="53">
        <v>0.5</v>
      </c>
      <c r="I51" s="51">
        <f>F51+G51+H51</f>
        <v>0.5</v>
      </c>
    </row>
    <row r="52" spans="1:15" customHeight="1" ht="78.6" s="78" customFormat="1">
      <c r="A52" s="8"/>
      <c r="B52" s="65" t="s">
        <v>305</v>
      </c>
      <c r="C52" s="49">
        <v>41343</v>
      </c>
      <c r="D52" s="48" t="s">
        <v>107</v>
      </c>
      <c r="E52" s="48" t="s">
        <v>108</v>
      </c>
      <c r="F52" s="53"/>
      <c r="G52" s="53"/>
      <c r="H52" s="53">
        <v>0.5</v>
      </c>
      <c r="I52" s="51">
        <f>F52+G52+H52</f>
        <v>0.5</v>
      </c>
    </row>
    <row r="53" spans="1:15" customHeight="1" ht="78.6" s="78" customFormat="1">
      <c r="A53" s="8"/>
      <c r="B53" s="65" t="s">
        <v>306</v>
      </c>
      <c r="C53" s="49">
        <v>41977</v>
      </c>
      <c r="D53" s="48" t="s">
        <v>50</v>
      </c>
      <c r="E53" s="48" t="s">
        <v>53</v>
      </c>
      <c r="F53" s="53"/>
      <c r="G53" s="53"/>
      <c r="H53" s="53">
        <v>0.5</v>
      </c>
      <c r="I53" s="51">
        <f>F53+G53+H53</f>
        <v>0.5</v>
      </c>
    </row>
    <row r="54" spans="1:15" customHeight="1" ht="78.6" s="16" customFormat="1">
      <c r="A54" s="8"/>
      <c r="B54" s="58" t="s">
        <v>307</v>
      </c>
      <c r="C54" s="49">
        <v>41625</v>
      </c>
      <c r="D54" s="48" t="s">
        <v>58</v>
      </c>
      <c r="E54" s="48" t="s">
        <v>105</v>
      </c>
      <c r="F54" s="51"/>
      <c r="G54" s="51"/>
      <c r="H54" s="51">
        <v>0.5</v>
      </c>
      <c r="I54" s="4">
        <f>F54+G54+H54</f>
        <v>0.5</v>
      </c>
    </row>
    <row r="55" spans="1:15" customHeight="1" ht="78.6" s="78" customFormat="1">
      <c r="A55" s="8"/>
      <c r="B55" s="58" t="s">
        <v>308</v>
      </c>
      <c r="C55" s="49">
        <v>41222</v>
      </c>
      <c r="D55" s="48" t="s">
        <v>58</v>
      </c>
      <c r="E55" s="48" t="s">
        <v>45</v>
      </c>
      <c r="F55" s="51"/>
      <c r="G55" s="51"/>
      <c r="H55" s="51">
        <v>0.5</v>
      </c>
      <c r="I55" s="4">
        <f>F55+G55+H55</f>
        <v>0.5</v>
      </c>
    </row>
    <row r="56" spans="1:15" customHeight="1" ht="78.6" s="78" customFormat="1">
      <c r="A56" s="8"/>
      <c r="B56" s="58" t="s">
        <v>309</v>
      </c>
      <c r="C56" s="49">
        <v>41529</v>
      </c>
      <c r="D56" s="48" t="s">
        <v>58</v>
      </c>
      <c r="E56" s="48" t="s">
        <v>105</v>
      </c>
      <c r="F56" s="51"/>
      <c r="G56" s="51"/>
      <c r="H56" s="51">
        <v>0.5</v>
      </c>
      <c r="I56" s="51">
        <f>F56+G56+H56</f>
        <v>0.5</v>
      </c>
    </row>
    <row r="57" spans="1:15" customHeight="1" ht="78.6" s="78" customFormat="1">
      <c r="A57" s="8"/>
      <c r="B57" s="58" t="s">
        <v>310</v>
      </c>
      <c r="C57" s="49">
        <v>42121</v>
      </c>
      <c r="D57" s="48" t="s">
        <v>117</v>
      </c>
      <c r="E57" s="48" t="s">
        <v>118</v>
      </c>
      <c r="F57" s="51"/>
      <c r="G57" s="51"/>
      <c r="H57" s="51">
        <f>0.5</f>
        <v>0.5</v>
      </c>
      <c r="I57" s="51">
        <f>F57+G57+H57</f>
        <v>0.5</v>
      </c>
    </row>
    <row r="58" spans="1:15" customHeight="1" ht="78.6" s="78" customFormat="1">
      <c r="A58" s="8"/>
      <c r="B58" s="58" t="s">
        <v>311</v>
      </c>
      <c r="C58" s="49">
        <v>42232</v>
      </c>
      <c r="D58" s="48" t="s">
        <v>22</v>
      </c>
      <c r="E58" s="48" t="s">
        <v>147</v>
      </c>
      <c r="F58" s="51"/>
      <c r="G58" s="51"/>
      <c r="H58" s="51">
        <f>0.5</f>
        <v>0.5</v>
      </c>
      <c r="I58" s="51">
        <f>F58+G58+H58</f>
        <v>0.5</v>
      </c>
    </row>
    <row r="59" spans="1:15" customHeight="1" ht="78.6" s="94" customFormat="1">
      <c r="A59" s="8"/>
      <c r="B59" s="65" t="s">
        <v>312</v>
      </c>
      <c r="C59" s="74">
        <v>41414</v>
      </c>
      <c r="D59" s="68" t="s">
        <v>58</v>
      </c>
      <c r="E59" s="52" t="s">
        <v>59</v>
      </c>
      <c r="F59" s="53"/>
      <c r="G59" s="53"/>
      <c r="H59" s="53"/>
      <c r="I59" s="84">
        <f>F59+G59+H59</f>
        <v>0</v>
      </c>
      <c r="J59" s="78"/>
      <c r="K59" s="78"/>
      <c r="L59" s="78"/>
      <c r="M59" s="78"/>
      <c r="N59" s="78"/>
      <c r="O59" s="78"/>
    </row>
    <row r="60" spans="1:15" customHeight="1" ht="78.6" s="94" customFormat="1">
      <c r="A60" s="8"/>
      <c r="B60" s="58" t="s">
        <v>313</v>
      </c>
      <c r="C60" s="74">
        <v>41464</v>
      </c>
      <c r="D60" s="68" t="s">
        <v>50</v>
      </c>
      <c r="E60" s="48" t="s">
        <v>152</v>
      </c>
      <c r="F60" s="51"/>
      <c r="G60" s="51"/>
      <c r="H60" s="51"/>
      <c r="I60" s="61">
        <f>F60+G60+H60</f>
        <v>0</v>
      </c>
      <c r="J60" s="78"/>
      <c r="K60" s="78"/>
      <c r="L60" s="78"/>
      <c r="M60" s="78"/>
      <c r="N60" s="78"/>
      <c r="O60" s="78"/>
    </row>
    <row r="61" spans="1:15" customHeight="1" ht="78.6" s="94" customFormat="1">
      <c r="A61" s="14"/>
      <c r="B61" s="65" t="s">
        <v>314</v>
      </c>
      <c r="C61" s="60">
        <v>41724</v>
      </c>
      <c r="D61" s="68" t="s">
        <v>117</v>
      </c>
      <c r="E61" s="48" t="s">
        <v>298</v>
      </c>
      <c r="F61" s="51"/>
      <c r="G61" s="51"/>
      <c r="H61" s="51"/>
      <c r="I61" s="61">
        <f>F61+G61+H61</f>
        <v>0</v>
      </c>
      <c r="J61" s="78"/>
      <c r="K61" s="78"/>
      <c r="L61" s="78"/>
      <c r="M61" s="78"/>
      <c r="N61" s="78"/>
      <c r="O61" s="78"/>
    </row>
    <row r="62" spans="1:15" customHeight="1" ht="78.6" s="78" customFormat="1">
      <c r="A62" s="39"/>
      <c r="B62" s="110" t="s">
        <v>315</v>
      </c>
      <c r="C62" s="55">
        <v>41011</v>
      </c>
      <c r="D62" s="54" t="s">
        <v>58</v>
      </c>
      <c r="E62" s="54" t="s">
        <v>59</v>
      </c>
      <c r="F62" s="56"/>
      <c r="G62" s="56"/>
      <c r="H62" s="56"/>
      <c r="I62" s="56">
        <f>F62+G62+H62</f>
        <v>0</v>
      </c>
    </row>
    <row r="63" spans="1:15" customHeight="1" ht="78.6" s="78" customFormat="1">
      <c r="A63" s="8"/>
      <c r="B63" s="58" t="s">
        <v>173</v>
      </c>
      <c r="C63" s="49">
        <v>41007</v>
      </c>
      <c r="D63" s="48" t="s">
        <v>47</v>
      </c>
      <c r="E63" s="48" t="s">
        <v>94</v>
      </c>
      <c r="F63" s="51"/>
      <c r="G63" s="51"/>
      <c r="H63" s="51"/>
      <c r="I63" s="51">
        <f>F63+G63+H63</f>
        <v>0</v>
      </c>
    </row>
    <row r="65" spans="1:15" customHeight="1" ht="15">
      <c r="J65" s="112" t="s">
        <v>24</v>
      </c>
      <c r="K65" s="112"/>
      <c r="L65" s="112"/>
      <c r="M65" s="112"/>
      <c r="N65" s="112"/>
      <c r="O65" s="112"/>
    </row>
    <row r="66" spans="1:15" customHeight="1" ht="15">
      <c r="J66" s="113" t="s">
        <v>17</v>
      </c>
      <c r="K66" s="113"/>
      <c r="L66" s="113" t="s">
        <v>18</v>
      </c>
      <c r="M66" s="113"/>
      <c r="N66" s="113" t="s">
        <v>19</v>
      </c>
      <c r="O66" s="113"/>
    </row>
    <row r="67" spans="1:15" customHeight="1" ht="15">
      <c r="J67" s="2" t="s">
        <v>25</v>
      </c>
      <c r="K67" s="5" t="s">
        <v>26</v>
      </c>
      <c r="L67" s="2" t="s">
        <v>27</v>
      </c>
      <c r="M67" s="5" t="s">
        <v>26</v>
      </c>
      <c r="N67" s="2" t="s">
        <v>28</v>
      </c>
      <c r="O67" s="5" t="s">
        <v>26</v>
      </c>
    </row>
    <row r="68" spans="1:15" customHeight="1" ht="39.6">
      <c r="J68" s="3" t="s">
        <v>29</v>
      </c>
      <c r="K68" s="5" t="s">
        <v>30</v>
      </c>
      <c r="L68" s="2" t="s">
        <v>31</v>
      </c>
      <c r="M68" s="5" t="s">
        <v>32</v>
      </c>
      <c r="N68" s="2" t="s">
        <v>33</v>
      </c>
      <c r="O68" s="5" t="s">
        <v>30</v>
      </c>
    </row>
    <row r="69" spans="1:15" customHeight="1" ht="15">
      <c r="J69" s="2" t="s">
        <v>34</v>
      </c>
      <c r="K69" s="5" t="s">
        <v>32</v>
      </c>
      <c r="L69" s="2" t="s">
        <v>35</v>
      </c>
      <c r="M69" s="5" t="s">
        <v>36</v>
      </c>
      <c r="N69" s="2" t="s">
        <v>37</v>
      </c>
      <c r="O69" s="5" t="s">
        <v>32</v>
      </c>
    </row>
    <row r="70" spans="1:15" customHeight="1" ht="15">
      <c r="J70" s="2" t="s">
        <v>38</v>
      </c>
      <c r="K70" s="5" t="s">
        <v>36</v>
      </c>
      <c r="L70" s="2" t="s">
        <v>39</v>
      </c>
      <c r="M70" s="5" t="s">
        <v>40</v>
      </c>
      <c r="N70" s="2"/>
      <c r="O70" s="5"/>
    </row>
    <row r="71" spans="1:15" customHeight="1" ht="15">
      <c r="J71" s="2" t="s">
        <v>41</v>
      </c>
      <c r="K71" s="5" t="s">
        <v>40</v>
      </c>
      <c r="L71" s="4"/>
      <c r="M71" s="6"/>
      <c r="N71" s="2"/>
      <c r="O71" s="5"/>
    </row>
    <row r="72" spans="1:15" customHeight="1" ht="15">
      <c r="J72" s="2"/>
      <c r="K72" s="5"/>
      <c r="L72" s="4"/>
      <c r="M72" s="6"/>
      <c r="N72" s="2" t="s">
        <v>42</v>
      </c>
      <c r="O72" s="7">
        <v>0.5</v>
      </c>
    </row>
    <row r="73" spans="1:15" customHeight="1" ht="15">
      <c r="J73" s="1"/>
      <c r="K73" s="1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J65:O65"/>
    <mergeCell ref="J66:K66"/>
    <mergeCell ref="L66:M66"/>
    <mergeCell ref="N66:O66"/>
  </mergeCells>
  <printOptions gridLines="false" gridLinesSet="true"/>
  <pageMargins left="0.7" right="0.7" top="0.75" bottom="0.75" header="0.3" footer="0.3"/>
  <pageSetup paperSize="9" orientation="portrai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инфо</vt:lpstr>
      <vt:lpstr>Senior Women 40-49</vt:lpstr>
      <vt:lpstr>Senior Women 30-39</vt:lpstr>
      <vt:lpstr>Senior Women 18-29</vt:lpstr>
      <vt:lpstr>Senior Men </vt:lpstr>
      <vt:lpstr>Junior 15-17</vt:lpstr>
      <vt:lpstr>Novice 10-14</vt:lpstr>
      <vt:lpstr>Pre-Novice 5-9 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Алсер</dc:creator>
  <cp:lastModifiedBy>HP</cp:lastModifiedBy>
  <dcterms:created xsi:type="dcterms:W3CDTF">2021-02-14T19:01:19+02:00</dcterms:created>
  <dcterms:modified xsi:type="dcterms:W3CDTF">2022-12-28T23:48:16+02:00</dcterms:modified>
  <dc:title>Untitled Spreadsheet</dc:title>
  <dc:description/>
  <dc:subject/>
  <cp:keywords/>
  <cp:category/>
</cp:coreProperties>
</file>