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инфо" sheetId="1" r:id="rId4"/>
    <sheet name="Senior Women 40-49" sheetId="2" r:id="rId5"/>
    <sheet name="Senior Women 30-39" sheetId="3" r:id="rId6"/>
    <sheet name="Senior Women 18-29" sheetId="4" r:id="rId7"/>
    <sheet name="Junior 15-17" sheetId="5" r:id="rId8"/>
    <sheet name="Novice 10-14" sheetId="6" r:id="rId9"/>
    <sheet name="Pre-Novice 5-9 " sheetId="7" r:id="rId10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<sst xmlns="http://schemas.openxmlformats.org/spreadsheetml/2006/main" uniqueCount="194">
  <si>
    <t>Dubai Pole Cup 02.2022</t>
  </si>
  <si>
    <t>world aerial Gymnastics Championship 2022 (Dubai, 02.2022)</t>
  </si>
  <si>
    <t>Республиканский Турнир, г. Алматы, 23.04.2022</t>
  </si>
  <si>
    <t>ЧРК, г. Нур-Султан, 30.04-01.05.2022</t>
  </si>
  <si>
    <t xml:space="preserve">Poligon Global, он-лайн, 27-31.07.2022 </t>
  </si>
  <si>
    <t>Cанкт-Петербург "Полигон" 07.2022</t>
  </si>
  <si>
    <t>КРК, г. Павлодар  05.08-07.08.2022</t>
  </si>
  <si>
    <t>Республиканский Турнир, г. Алматы, 01-02.10.2022</t>
  </si>
  <si>
    <t>Polygon Siberia 2022, Новосибирск, Россия, 22-23.10.2022</t>
  </si>
  <si>
    <t>World Championship, Лозанна, Швейцария 27-30.10.2022</t>
  </si>
  <si>
    <t>AURORA EURASIA 2022 1-6 декабря онлайн турнир</t>
  </si>
  <si>
    <t>Республиканский Турнир, г. Караганда, 09-11.12.2022</t>
  </si>
  <si>
    <t>Фото</t>
  </si>
  <si>
    <t>ФИО</t>
  </si>
  <si>
    <t>Дата рождения</t>
  </si>
  <si>
    <t>Город</t>
  </si>
  <si>
    <t>Студия</t>
  </si>
  <si>
    <t>Рейтинг чемпионата</t>
  </si>
  <si>
    <t>Категория</t>
  </si>
  <si>
    <t>Место</t>
  </si>
  <si>
    <t>Итого</t>
  </si>
  <si>
    <t xml:space="preserve">Шадрина Мария </t>
  </si>
  <si>
    <t>Астана</t>
  </si>
  <si>
    <t>DA Istina</t>
  </si>
  <si>
    <t>Сыргабаева Айтолкын</t>
  </si>
  <si>
    <t>Алматы</t>
  </si>
  <si>
    <t>Vertical</t>
  </si>
  <si>
    <t xml:space="preserve">Кыдырманова Ботагоз </t>
  </si>
  <si>
    <t>Kamila Kim</t>
  </si>
  <si>
    <t xml:space="preserve">Алшинова Гульдана </t>
  </si>
  <si>
    <t>Легенда</t>
  </si>
  <si>
    <t>ЧМ</t>
  </si>
  <si>
    <t>5 баллов</t>
  </si>
  <si>
    <t>Элит</t>
  </si>
  <si>
    <t xml:space="preserve">1 место </t>
  </si>
  <si>
    <t>Европа/ Континентальные/ Евросоюз (кроме Украины)  , Азия (Корея/Китай)</t>
  </si>
  <si>
    <t>4 балла</t>
  </si>
  <si>
    <t>Профи</t>
  </si>
  <si>
    <t>3 балла</t>
  </si>
  <si>
    <t>2 место</t>
  </si>
  <si>
    <t xml:space="preserve">СНГ </t>
  </si>
  <si>
    <t>Семи-про</t>
  </si>
  <si>
    <t>2 балла</t>
  </si>
  <si>
    <t>3 место</t>
  </si>
  <si>
    <t>ЧРК, Кубок РК</t>
  </si>
  <si>
    <t xml:space="preserve">Аматор </t>
  </si>
  <si>
    <t>1 балл</t>
  </si>
  <si>
    <t>4-5 место</t>
  </si>
  <si>
    <t>Турнир РК</t>
  </si>
  <si>
    <t>5-10 место</t>
  </si>
  <si>
    <t>последующие</t>
  </si>
  <si>
    <t>Климова Анастасия</t>
  </si>
  <si>
    <t>Павлодар</t>
  </si>
  <si>
    <t xml:space="preserve">Body Flight </t>
  </si>
  <si>
    <t>Сторожилова Марина</t>
  </si>
  <si>
    <t>Караганда</t>
  </si>
  <si>
    <t>Эдем</t>
  </si>
  <si>
    <t>Толстых Илона</t>
  </si>
  <si>
    <t>Kamila Kim studio</t>
  </si>
  <si>
    <t>Жаданова Наталья</t>
  </si>
  <si>
    <t>Air Sport</t>
  </si>
  <si>
    <t>Аманжолова Айганым</t>
  </si>
  <si>
    <t>Слободян Алина</t>
  </si>
  <si>
    <t>Пермина Кристина</t>
  </si>
  <si>
    <t xml:space="preserve">Ергашева Фатима </t>
  </si>
  <si>
    <t>Летина Ульяна</t>
  </si>
  <si>
    <t>Step Up</t>
  </si>
  <si>
    <t>Акимова Айзере</t>
  </si>
  <si>
    <t xml:space="preserve">Lady air </t>
  </si>
  <si>
    <t>Иванова Екатерина</t>
  </si>
  <si>
    <t>Жукова Мария</t>
  </si>
  <si>
    <t>Форышева Дарья</t>
  </si>
  <si>
    <t>Соломина Ульяна</t>
  </si>
  <si>
    <t xml:space="preserve">Павлодар </t>
  </si>
  <si>
    <t>Podium</t>
  </si>
  <si>
    <t xml:space="preserve">Дубовицкая Дарья </t>
  </si>
  <si>
    <t>Алм.обл</t>
  </si>
  <si>
    <t>Kristal</t>
  </si>
  <si>
    <t>Шишкалова Виктория</t>
  </si>
  <si>
    <t>Шымкент</t>
  </si>
  <si>
    <t>Pole Dance Hall</t>
  </si>
  <si>
    <t xml:space="preserve">Иванова Александра </t>
  </si>
  <si>
    <t>Журавлёва Алёна</t>
  </si>
  <si>
    <t>Фролова Софья</t>
  </si>
  <si>
    <t xml:space="preserve">Актаева Анжелика </t>
  </si>
  <si>
    <t>Темиртау</t>
  </si>
  <si>
    <t>Pandora</t>
  </si>
  <si>
    <t>Яблочникова Милана</t>
  </si>
  <si>
    <t xml:space="preserve">Синицына Мария </t>
  </si>
  <si>
    <t>Алдабергенова Амина</t>
  </si>
  <si>
    <t>02.12.2010 </t>
  </si>
  <si>
    <t>Осипова Елизавета</t>
  </si>
  <si>
    <t>Цой Яна</t>
  </si>
  <si>
    <t>Егикян Милана</t>
  </si>
  <si>
    <t>Джиембекова Жанель</t>
  </si>
  <si>
    <t>Баянова Алина</t>
  </si>
  <si>
    <t>Фрай Лиана</t>
  </si>
  <si>
    <t>Коваленко Ксения</t>
  </si>
  <si>
    <t>Патрашко Екатерина</t>
  </si>
  <si>
    <t>Нургалиева Алана</t>
  </si>
  <si>
    <t>Абылгазина Амина</t>
  </si>
  <si>
    <t>Махамбетова Руслана</t>
  </si>
  <si>
    <t xml:space="preserve"> Уланова Карина </t>
  </si>
  <si>
    <t>Гузей Авелина</t>
  </si>
  <si>
    <t>Манойло Кира</t>
  </si>
  <si>
    <t>Нур-Султан</t>
  </si>
  <si>
    <t xml:space="preserve">Фатхутдинова Лилиана </t>
  </si>
  <si>
    <t>Кириллова Арина</t>
  </si>
  <si>
    <t>Морозова Елизавета</t>
  </si>
  <si>
    <t>Марищук Екатерина</t>
  </si>
  <si>
    <t>Подскокова София</t>
  </si>
  <si>
    <t>Костонай</t>
  </si>
  <si>
    <t>АБТ</t>
  </si>
  <si>
    <t>Наприенко Марина</t>
  </si>
  <si>
    <t>Ксенз Виктория</t>
  </si>
  <si>
    <t>Аткина Ангелика</t>
  </si>
  <si>
    <t>Оразбаева Диана</t>
  </si>
  <si>
    <t>Жеравкова Полина</t>
  </si>
  <si>
    <t xml:space="preserve">Игнатенко Анна </t>
  </si>
  <si>
    <t xml:space="preserve">Загородняя Злата </t>
  </si>
  <si>
    <t xml:space="preserve">Ворогушина Любовь </t>
  </si>
  <si>
    <t>Конаев</t>
  </si>
  <si>
    <t>Galaxy</t>
  </si>
  <si>
    <t>Дремова Яна</t>
  </si>
  <si>
    <t>Пасут Александра</t>
  </si>
  <si>
    <t xml:space="preserve">Распутина Мария </t>
  </si>
  <si>
    <t xml:space="preserve">Суманеева Валерия </t>
  </si>
  <si>
    <t>Есентимирова Томирис</t>
  </si>
  <si>
    <t>Смирнова Кира</t>
  </si>
  <si>
    <t>Баубекова Томирис</t>
  </si>
  <si>
    <t>Body Flight</t>
  </si>
  <si>
    <t>Нукенова Малика</t>
  </si>
  <si>
    <t xml:space="preserve">Актаева Екатерина </t>
  </si>
  <si>
    <t>Маркина Ксения</t>
  </si>
  <si>
    <t>Цуканова Алиса</t>
  </si>
  <si>
    <t>Валеева Даяна</t>
  </si>
  <si>
    <t>Ботсман Ксения</t>
  </si>
  <si>
    <t>Triada</t>
  </si>
  <si>
    <t>Баймагамбетова Жания</t>
  </si>
  <si>
    <t>Барсукова Варвара</t>
  </si>
  <si>
    <t>Дроздова Илария</t>
  </si>
  <si>
    <t>Рубис Алена</t>
  </si>
  <si>
    <t>Ашурова Эмилия</t>
  </si>
  <si>
    <t>Ким Алина</t>
  </si>
  <si>
    <t>Шишкина София</t>
  </si>
  <si>
    <t>Гайтукевич Валерия</t>
  </si>
  <si>
    <t>Ануфренко Виталина</t>
  </si>
  <si>
    <t>Попова Любовь</t>
  </si>
  <si>
    <t>Шпагина Юлия</t>
  </si>
  <si>
    <t>Корнилова Вероника</t>
  </si>
  <si>
    <t>Муратова Рада</t>
  </si>
  <si>
    <t>Пеннер Полина</t>
  </si>
  <si>
    <t xml:space="preserve">Саятқызы Инабат </t>
  </si>
  <si>
    <t>Суховарова Ангелина</t>
  </si>
  <si>
    <t>Будкова Милена</t>
  </si>
  <si>
    <t>Физер Ангелина</t>
  </si>
  <si>
    <t>Журавлева Алёна</t>
  </si>
  <si>
    <t>Роговикова Яна</t>
  </si>
  <si>
    <t>Башлыкова Милана</t>
  </si>
  <si>
    <t>Фирсова Татьяна</t>
  </si>
  <si>
    <t>Маслова Алиса</t>
  </si>
  <si>
    <t>Ефимова Кира</t>
  </si>
  <si>
    <t>Дата Рождения</t>
  </si>
  <si>
    <t>Амантаева Амина</t>
  </si>
  <si>
    <t>Кожушко Дарья</t>
  </si>
  <si>
    <t>Air sport</t>
  </si>
  <si>
    <t xml:space="preserve">Валеева Аделина </t>
  </si>
  <si>
    <t xml:space="preserve">Ковган Владислава  </t>
  </si>
  <si>
    <t>Котлярова Арина</t>
  </si>
  <si>
    <t>Штиль Эмилия</t>
  </si>
  <si>
    <t>Митрохина Алиса</t>
  </si>
  <si>
    <t xml:space="preserve">Левикина София </t>
  </si>
  <si>
    <t>Павлова Злата</t>
  </si>
  <si>
    <t>Dance Hall</t>
  </si>
  <si>
    <t>Коротеева Екатерина</t>
  </si>
  <si>
    <t>Абайбек Дильназ</t>
  </si>
  <si>
    <t>Черкашена Мария</t>
  </si>
  <si>
    <t>Мутовкина Валерия</t>
  </si>
  <si>
    <t>Мажирина Екатерина</t>
  </si>
  <si>
    <t xml:space="preserve">Гладилина Екатерина </t>
  </si>
  <si>
    <t xml:space="preserve">Карнилова Вероника </t>
  </si>
  <si>
    <t>Куат Айзере</t>
  </si>
  <si>
    <t>Темникова Елена</t>
  </si>
  <si>
    <t>Капчагай</t>
  </si>
  <si>
    <t xml:space="preserve">Kolibri </t>
  </si>
  <si>
    <t xml:space="preserve">Ким Марина </t>
  </si>
  <si>
    <t xml:space="preserve">Белоуско Анна </t>
  </si>
  <si>
    <t>Валеева Айлана</t>
  </si>
  <si>
    <t>Базылевская Анна</t>
  </si>
  <si>
    <t>Виноградова Велена</t>
  </si>
  <si>
    <t xml:space="preserve">Иванова Анна </t>
  </si>
  <si>
    <t xml:space="preserve">Гибаева Ясмин </t>
  </si>
  <si>
    <t>Штенделите Стефания</t>
  </si>
  <si>
    <t>Васильченко Людмила</t>
  </si>
</sst>
</file>

<file path=xl/styles.xml><?xml version="1.0" encoding="utf-8"?>
<styleSheet xmlns="http://schemas.openxmlformats.org/spreadsheetml/2006/main" xml:space="preserve">
  <numFmts count="0"/>
  <fonts count="11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Calibri"/>
    </font>
    <font>
      <b val="0"/>
      <i val="1"/>
      <strike val="0"/>
      <u val="none"/>
      <sz val="10"/>
      <color rgb="FF000000"/>
      <name val="Calibri"/>
    </font>
    <font>
      <b val="0"/>
      <i val="1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Arial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Arial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2"/>
      <color rgb="FF000000"/>
      <name val="Calibri"/>
    </font>
    <font>
      <b val="1"/>
      <i val="0"/>
      <strike val="0"/>
      <u val="none"/>
      <sz val="13"/>
      <color rgb="FF000000"/>
      <name val="Calibri"/>
    </font>
    <font>
      <b val="0"/>
      <i val="0"/>
      <strike val="0"/>
      <u val="single"/>
      <sz val="11"/>
      <color rgb="FF000000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7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89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1" numFmtId="0" fillId="0" borderId="1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2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3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2" numFmtId="0" fillId="0" borderId="1" applyFont="1" applyNumberFormat="0" applyFill="0" applyBorder="1" applyAlignment="1" applyProtection="true">
      <alignment horizontal="left" vertical="bottom" textRotation="0" wrapText="fals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2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4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14" fillId="0" borderId="1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14" fillId="0" borderId="1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3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tru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14" fillId="0" borderId="1" applyFont="0" applyNumberFormat="1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6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1" applyFont="0" applyNumberFormat="0" applyFill="0" applyBorder="1" applyAlignment="1" applyProtection="true">
      <alignment horizontal="left" vertical="bottom" textRotation="0" wrapText="true" shrinkToFit="false"/>
      <protection hidden="false"/>
    </xf>
    <xf xfId="0" fontId="3" numFmtId="0" fillId="0" borderId="1" applyFont="1" applyNumberFormat="0" applyFill="0" applyBorder="1" applyAlignment="1" applyProtection="true">
      <alignment horizontal="left" vertical="bottom" textRotation="0" wrapText="false" shrinkToFit="false"/>
      <protection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true" shrinkToFit="false"/>
      <protection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tru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7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8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7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7" numFmtId="14" fillId="0" borderId="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7" numFmtId="14" fillId="0" borderId="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7" numFmtId="0" fillId="0" borderId="1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0" numFmtId="0" fillId="0" borderId="3" applyFont="0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14" fillId="0" borderId="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8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8" numFmtId="14" fillId="0" borderId="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8" numFmtId="14" fillId="0" borderId="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9" numFmtId="14" fillId="0" borderId="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5" numFmtId="14" fillId="0" borderId="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5" numFmtId="0" fillId="0" borderId="1" applyFont="1" applyNumberFormat="0" applyFill="0" applyBorder="1" applyAlignment="1" applyProtection="true">
      <alignment horizontal="right" vertical="bottom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3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14" fillId="0" borderId="2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2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2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5" numFmtId="0" fillId="0" borderId="2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5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1" applyProtection="true">
      <alignment horizontal="general" vertical="bottom" textRotation="0" wrapText="tru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10" numFmtId="0" fillId="0" borderId="1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10" numFmtId="0" fillId="0" borderId="4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10" numFmtId="0" fillId="0" borderId="5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4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6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5" numFmtId="0" fillId="0" borderId="5" applyFont="1" applyNumberFormat="0" applyFill="0" applyBorder="1" applyAlignment="1" applyProtection="true">
      <alignment horizontal="center" vertical="bottom" textRotation="0" wrapText="fals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ac0ca9a984099bcd6ab724a90659f4c71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03e6e82ca9f506c55a81e1a3e3c4087f2.jpeg"/><Relationship Id="rId2" Type="http://schemas.openxmlformats.org/officeDocument/2006/relationships/image" Target="../media/8dad407ba37ce90c47e4c6fa4c53efe33.jpeg"/><Relationship Id="rId3" Type="http://schemas.openxmlformats.org/officeDocument/2006/relationships/image" Target="../media/e0eabb1bf6f252f3de8540f1d0032a324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2056ca14a6562047f91cb2248eca62e05.jpeg"/><Relationship Id="rId2" Type="http://schemas.openxmlformats.org/officeDocument/2006/relationships/image" Target="../media/f9626ebcf4557d67249bbc26416828d46.jpeg"/><Relationship Id="rId3" Type="http://schemas.openxmlformats.org/officeDocument/2006/relationships/image" Target="../media/12f30af80a6eeba04a6425e7325139ee7.jpeg"/><Relationship Id="rId4" Type="http://schemas.openxmlformats.org/officeDocument/2006/relationships/image" Target="../media/2af9793a03519796d27785b3495cb40f8.png"/><Relationship Id="rId5" Type="http://schemas.openxmlformats.org/officeDocument/2006/relationships/image" Target="../media/d745d6311a19c5938e7052186a41a39b9.png"/><Relationship Id="rId6" Type="http://schemas.openxmlformats.org/officeDocument/2006/relationships/image" Target="../media/7846c79b6d549b9f19b57be46ca8018f10.png"/><Relationship Id="rId7" Type="http://schemas.openxmlformats.org/officeDocument/2006/relationships/image" Target="../media/33d47148e9cd2b08c9b12ae50a9b036411.png"/><Relationship Id="rId8" Type="http://schemas.openxmlformats.org/officeDocument/2006/relationships/image" Target="../media/1536c890dab72d7f97d4f5520816cbbf12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c4f23533633acada5ab9de409a78cb6113.jpeg"/><Relationship Id="rId2" Type="http://schemas.openxmlformats.org/officeDocument/2006/relationships/image" Target="../media/1ba2f38fbf035d022f844f07c4dc92c814.png"/><Relationship Id="rId3" Type="http://schemas.openxmlformats.org/officeDocument/2006/relationships/image" Target="../media/b274177dba42e3ae9ce23857a4e0988515.jpeg"/><Relationship Id="rId4" Type="http://schemas.openxmlformats.org/officeDocument/2006/relationships/image" Target="../media/0094caef5e0874bd8ba1b545f1ac5b9616.jpeg"/><Relationship Id="rId5" Type="http://schemas.openxmlformats.org/officeDocument/2006/relationships/image" Target="../media/925cb171436b8ce82f4c836efdf9afa017.jpeg"/><Relationship Id="rId6" Type="http://schemas.openxmlformats.org/officeDocument/2006/relationships/image" Target="../media/441031935bef0430ce392ea852e69d9d18.png"/><Relationship Id="rId7" Type="http://schemas.openxmlformats.org/officeDocument/2006/relationships/image" Target="../media/b5e93f235e3c772e730aea381616bf8119.png"/><Relationship Id="rId8" Type="http://schemas.openxmlformats.org/officeDocument/2006/relationships/image" Target="../media/c54cb79b1bcbf306e2c8b757d93ed45920.jpeg"/><Relationship Id="rId9" Type="http://schemas.openxmlformats.org/officeDocument/2006/relationships/image" Target="../media/ca742a15b2c14daf4643bb847c58f2ec21.jpeg"/><Relationship Id="rId10" Type="http://schemas.openxmlformats.org/officeDocument/2006/relationships/image" Target="../media/9d769955da87ce731cab5e763f62cdb422.png"/><Relationship Id="rId11" Type="http://schemas.openxmlformats.org/officeDocument/2006/relationships/image" Target="../media/2619d19b17a929d50881fe82b62ad8f023.jpeg"/><Relationship Id="rId12" Type="http://schemas.openxmlformats.org/officeDocument/2006/relationships/image" Target="../media/77d497bd8066cca3e6562b790015ecca24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976fe39e1b31518b88be15fa670da89125.jpeg"/><Relationship Id="rId2" Type="http://schemas.openxmlformats.org/officeDocument/2006/relationships/image" Target="../media/edff55ed580197269af577c589c629a626.jpeg"/><Relationship Id="rId3" Type="http://schemas.openxmlformats.org/officeDocument/2006/relationships/image" Target="../media/d8e29934511e4bf32d38174d3ea7b64327.jpeg"/><Relationship Id="rId4" Type="http://schemas.openxmlformats.org/officeDocument/2006/relationships/image" Target="../media/3a67380d7d9686dcb2ae4241b716740b28.jpeg"/><Relationship Id="rId5" Type="http://schemas.openxmlformats.org/officeDocument/2006/relationships/image" Target="../media/a8ae4934dc0325cff64d09f65be0e09429.jpeg"/><Relationship Id="rId6" Type="http://schemas.openxmlformats.org/officeDocument/2006/relationships/image" Target="../media/99fd1405fde7760ac54445b0eaa0c28e30.jpeg"/><Relationship Id="rId7" Type="http://schemas.openxmlformats.org/officeDocument/2006/relationships/image" Target="../media/0ed2986cb2305e1f204bdfc98dc9d55431.jpeg"/><Relationship Id="rId8" Type="http://schemas.openxmlformats.org/officeDocument/2006/relationships/image" Target="../media/7d15ffb9ef691211e6738eaf3150cd7d32.jpeg"/><Relationship Id="rId9" Type="http://schemas.openxmlformats.org/officeDocument/2006/relationships/image" Target="../media/3b61eb012237bc80308dd3724103b08e33.jpeg"/><Relationship Id="rId10" Type="http://schemas.openxmlformats.org/officeDocument/2006/relationships/image" Target="../media/78cefac6b73977f6d9018640e6e6592b34.jpeg"/><Relationship Id="rId11" Type="http://schemas.openxmlformats.org/officeDocument/2006/relationships/image" Target="../media/8c951cdc3e661439721a57170ba0fd2935.jpeg"/><Relationship Id="rId12" Type="http://schemas.openxmlformats.org/officeDocument/2006/relationships/image" Target="../media/b47a31aea4d78944c38afeb54571d42536.jpeg"/><Relationship Id="rId13" Type="http://schemas.openxmlformats.org/officeDocument/2006/relationships/image" Target="../media/32cd69f31e155de26030d9262233d02337.jpeg"/><Relationship Id="rId14" Type="http://schemas.openxmlformats.org/officeDocument/2006/relationships/image" Target="../media/f2e6cbb608368a8d0c02470752b2921e38.jpeg"/><Relationship Id="rId15" Type="http://schemas.openxmlformats.org/officeDocument/2006/relationships/image" Target="../media/79b6702f27c9e059bd45f39a5cac284839.jpeg"/><Relationship Id="rId16" Type="http://schemas.openxmlformats.org/officeDocument/2006/relationships/image" Target="../media/01580210ded3154e8a9adaa9a097af2940.jpeg"/><Relationship Id="rId17" Type="http://schemas.openxmlformats.org/officeDocument/2006/relationships/image" Target="../media/5f2b01d0480a49a33310eea43100140341.png"/><Relationship Id="rId18" Type="http://schemas.openxmlformats.org/officeDocument/2006/relationships/image" Target="../media/115fd1e13b6acf3654deb5038469bc0d42.jpeg"/><Relationship Id="rId19" Type="http://schemas.openxmlformats.org/officeDocument/2006/relationships/image" Target="../media/0989209af38087f2f40cb303086ffc5243.png"/><Relationship Id="rId20" Type="http://schemas.openxmlformats.org/officeDocument/2006/relationships/image" Target="../media/f12095ffd5c2687bf4c99c63419068af44.png"/><Relationship Id="rId21" Type="http://schemas.openxmlformats.org/officeDocument/2006/relationships/image" Target="../media/62264db9d50dbc45e274d52d5fe8d17745.png"/><Relationship Id="rId22" Type="http://schemas.openxmlformats.org/officeDocument/2006/relationships/image" Target="../media/6bb0d1e680a4d4f02bf7d013cfbaa0d146.png"/><Relationship Id="rId23" Type="http://schemas.openxmlformats.org/officeDocument/2006/relationships/image" Target="../media/dea2a5fde06813141a1c53e6999ca7d047.png"/><Relationship Id="rId24" Type="http://schemas.openxmlformats.org/officeDocument/2006/relationships/image" Target="../media/ff266954c86a6dd93a1a204c7b18756448.png"/><Relationship Id="rId25" Type="http://schemas.openxmlformats.org/officeDocument/2006/relationships/image" Target="../media/c894986d5b9b3ad9e2b54234bf14654e49.png"/><Relationship Id="rId26" Type="http://schemas.openxmlformats.org/officeDocument/2006/relationships/image" Target="../media/5887aaa20b2e69728c6dcb87326ec2d950.jpeg"/><Relationship Id="rId27" Type="http://schemas.openxmlformats.org/officeDocument/2006/relationships/image" Target="../media/9d52989faa43ad5d1d975ded162c45bc51.jpeg"/><Relationship Id="rId28" Type="http://schemas.openxmlformats.org/officeDocument/2006/relationships/image" Target="../media/662f1eaab137a5ede15a4b6e953f4cc652.jpeg"/><Relationship Id="rId29" Type="http://schemas.openxmlformats.org/officeDocument/2006/relationships/image" Target="../media/ac67854392cec4ba4006476528a17b4053.jpeg"/><Relationship Id="rId30" Type="http://schemas.openxmlformats.org/officeDocument/2006/relationships/image" Target="../media/2064b5b003ac7e002ace3cf9274b170e54.jpeg"/><Relationship Id="rId31" Type="http://schemas.openxmlformats.org/officeDocument/2006/relationships/image" Target="../media/a92c2a9511c30a61f3f40aaed4020ffd55.jpeg"/><Relationship Id="rId32" Type="http://schemas.openxmlformats.org/officeDocument/2006/relationships/image" Target="../media/18e4dae5d65c30a1c6627f376fb7826a56.jpeg"/><Relationship Id="rId33" Type="http://schemas.openxmlformats.org/officeDocument/2006/relationships/image" Target="../media/f636fe5570825630516c1981a6c60b5f57.jpeg"/><Relationship Id="rId34" Type="http://schemas.openxmlformats.org/officeDocument/2006/relationships/image" Target="../media/450078274cd8fc00184d7922b035b32b58.jpeg"/><Relationship Id="rId35" Type="http://schemas.openxmlformats.org/officeDocument/2006/relationships/image" Target="../media/4dc18c2e7a3137960cf4e22171e490a559.jpeg"/><Relationship Id="rId36" Type="http://schemas.openxmlformats.org/officeDocument/2006/relationships/image" Target="../media/60337a0bf684a79245df7c7b5cca361260.jpeg"/><Relationship Id="rId37" Type="http://schemas.openxmlformats.org/officeDocument/2006/relationships/image" Target="../media/9cedb7aeb29a2e500a7fb5f69a457fef61.jpeg"/><Relationship Id="rId38" Type="http://schemas.openxmlformats.org/officeDocument/2006/relationships/image" Target="../media/cfb290bf36fc4595007b57960824778062.jpeg"/><Relationship Id="rId39" Type="http://schemas.openxmlformats.org/officeDocument/2006/relationships/image" Target="../media/5ac97167bb6f70406e5ea449d033b19363.jpeg"/><Relationship Id="rId40" Type="http://schemas.openxmlformats.org/officeDocument/2006/relationships/image" Target="../media/012074df3a10e902c1e562b2056e868a64.jpeg"/><Relationship Id="rId41" Type="http://schemas.openxmlformats.org/officeDocument/2006/relationships/image" Target="../media/8a5af27b9fc54f89257c4c5084089ce665.jpeg"/><Relationship Id="rId42" Type="http://schemas.openxmlformats.org/officeDocument/2006/relationships/image" Target="../media/3a03b488a34b0de5115fcdb828b19e5d66.jpeg"/><Relationship Id="rId43" Type="http://schemas.openxmlformats.org/officeDocument/2006/relationships/image" Target="../media/06396e567f102b99edf622e7b98078b767.jpeg"/><Relationship Id="rId44" Type="http://schemas.openxmlformats.org/officeDocument/2006/relationships/image" Target="../media/26b8c1b526ee8127689aeac46213c8cd68.jpeg"/><Relationship Id="rId45" Type="http://schemas.openxmlformats.org/officeDocument/2006/relationships/image" Target="../media/3de6291e58fdfda547b63a8161d2ac6869.png"/><Relationship Id="rId46" Type="http://schemas.openxmlformats.org/officeDocument/2006/relationships/image" Target="../media/ae9427cad3edc2f7be56cc408448f0f570.png"/><Relationship Id="rId47" Type="http://schemas.openxmlformats.org/officeDocument/2006/relationships/image" Target="../media/d4ba922be92233fd4e9d6fcf961c629571.png"/><Relationship Id="rId48" Type="http://schemas.openxmlformats.org/officeDocument/2006/relationships/image" Target="../media/98f8f77683bcdb77e58a6d51cfae269872.png"/><Relationship Id="rId49" Type="http://schemas.openxmlformats.org/officeDocument/2006/relationships/image" Target="../media/b9fc9b5adc04d9545263ea2f64d7011473.png"/><Relationship Id="rId50" Type="http://schemas.openxmlformats.org/officeDocument/2006/relationships/image" Target="../media/363ddb5a865b690cc3b7acb1dc59e28374.png"/><Relationship Id="rId51" Type="http://schemas.openxmlformats.org/officeDocument/2006/relationships/image" Target="../media/962b24690f255b7d11ffe6950c6ea1c275.png"/><Relationship Id="rId52" Type="http://schemas.openxmlformats.org/officeDocument/2006/relationships/image" Target="../media/aae9425212a394cd3ae15fbd3dca61a176.jpeg"/><Relationship Id="rId53" Type="http://schemas.openxmlformats.org/officeDocument/2006/relationships/image" Target="../media/7274b26381f80608ac2a0cfa90b6905177.png"/><Relationship Id="rId54" Type="http://schemas.openxmlformats.org/officeDocument/2006/relationships/image" Target="../media/6ca65b0a2133d7a2292a6c168047316678.jpeg"/><Relationship Id="rId55" Type="http://schemas.openxmlformats.org/officeDocument/2006/relationships/image" Target="../media/a97e1798e660a190f3a379ef006355f279.jpeg"/><Relationship Id="rId56" Type="http://schemas.openxmlformats.org/officeDocument/2006/relationships/image" Target="../media/b6e1f793d90a1d7f36ffcbf53704422680.png"/><Relationship Id="rId57" Type="http://schemas.openxmlformats.org/officeDocument/2006/relationships/image" Target="../media/a56e08ebee18741ac3f19db8095512ea81.png"/><Relationship Id="rId58" Type="http://schemas.openxmlformats.org/officeDocument/2006/relationships/image" Target="../media/95714a6f0d467591865981afb7be0bf182.png"/><Relationship Id="rId59" Type="http://schemas.openxmlformats.org/officeDocument/2006/relationships/image" Target="../media/8e75e5fa63f0218a439fbf363307f21e83.png"/><Relationship Id="rId60" Type="http://schemas.openxmlformats.org/officeDocument/2006/relationships/image" Target="../media/efe6e6504c62608eb7adaac9496da5a184.png"/><Relationship Id="rId61" Type="http://schemas.openxmlformats.org/officeDocument/2006/relationships/image" Target="../media/8b9e28bef50b9c3eb611f68cbbc61e6885.png"/><Relationship Id="rId62" Type="http://schemas.openxmlformats.org/officeDocument/2006/relationships/image" Target="../media/b9901d34e7fd78b25acc38aafa694b9586.png"/><Relationship Id="rId63" Type="http://schemas.openxmlformats.org/officeDocument/2006/relationships/image" Target="../media/24ccd89fb65f4351f906f403e6e2170287.png"/><Relationship Id="rId64" Type="http://schemas.openxmlformats.org/officeDocument/2006/relationships/image" Target="../media/e91835a77bcd2dce3de5679b80e13cf288.png"/><Relationship Id="rId65" Type="http://schemas.openxmlformats.org/officeDocument/2006/relationships/image" Target="../media/467b4aefa0f73c664b73ada15bb4391589.png"/><Relationship Id="rId66" Type="http://schemas.openxmlformats.org/officeDocument/2006/relationships/image" Target="../media/894cfb21566bdc66796bf10a002ced3790.png"/><Relationship Id="rId67" Type="http://schemas.openxmlformats.org/officeDocument/2006/relationships/image" Target="../media/c1434426f05441372376380e38c11d1091.png"/><Relationship Id="rId68" Type="http://schemas.openxmlformats.org/officeDocument/2006/relationships/image" Target="../media/c863d1da9e9ef15b126d40181dd3d9ef92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ed96afe8e71a7e49bf26cc62adf70b8993.jpeg"/><Relationship Id="rId2" Type="http://schemas.openxmlformats.org/officeDocument/2006/relationships/image" Target="../media/1111681b627d579c97b7295f41997b0d94.jpeg"/><Relationship Id="rId3" Type="http://schemas.openxmlformats.org/officeDocument/2006/relationships/image" Target="../media/8c6a33e7e86561ca235f4a22a40bd12095.jpeg"/><Relationship Id="rId4" Type="http://schemas.openxmlformats.org/officeDocument/2006/relationships/image" Target="../media/c65a1568dc057946082b0569c9f6a6c196.png"/><Relationship Id="rId5" Type="http://schemas.openxmlformats.org/officeDocument/2006/relationships/image" Target="../media/79c49eea36d2726c56cb92ac3e95011c97.png"/><Relationship Id="rId6" Type="http://schemas.openxmlformats.org/officeDocument/2006/relationships/image" Target="../media/f6ba2a952a4cc88bcb7061b4e1b9101c98.png"/><Relationship Id="rId7" Type="http://schemas.openxmlformats.org/officeDocument/2006/relationships/image" Target="../media/4732e48e7bca68850255a022218539ad99.png"/><Relationship Id="rId8" Type="http://schemas.openxmlformats.org/officeDocument/2006/relationships/image" Target="../media/602efed973315d42334d9065f13b3833100.png"/><Relationship Id="rId9" Type="http://schemas.openxmlformats.org/officeDocument/2006/relationships/image" Target="../media/e4894f5a8618cb8f5259febc313747ac101.png"/><Relationship Id="rId10" Type="http://schemas.openxmlformats.org/officeDocument/2006/relationships/image" Target="../media/58c60237396d7d27a31d8a269c19771e102.png"/><Relationship Id="rId11" Type="http://schemas.openxmlformats.org/officeDocument/2006/relationships/image" Target="../media/227e53c41b7482cb15fc13ded8846cc9103.png"/><Relationship Id="rId12" Type="http://schemas.openxmlformats.org/officeDocument/2006/relationships/image" Target="../media/fc240257e4902825c91370ad0d6c58a2104.jpeg"/><Relationship Id="rId13" Type="http://schemas.openxmlformats.org/officeDocument/2006/relationships/image" Target="../media/613de65707a1a2f7ffdcabea265c75af105.jpeg"/><Relationship Id="rId14" Type="http://schemas.openxmlformats.org/officeDocument/2006/relationships/image" Target="../media/d51069338acd007c009dd063bdb545d4106.jpeg"/><Relationship Id="rId15" Type="http://schemas.openxmlformats.org/officeDocument/2006/relationships/image" Target="../media/d0ba43628f35be2dd475b306d2842157107.jpeg"/><Relationship Id="rId16" Type="http://schemas.openxmlformats.org/officeDocument/2006/relationships/image" Target="../media/a2dd2b1c4aaef3275ebf50728cdf2799108.jpeg"/><Relationship Id="rId17" Type="http://schemas.openxmlformats.org/officeDocument/2006/relationships/image" Target="../media/b7527d6d3a145efb3f351c969b4ebe04109.jpeg"/><Relationship Id="rId18" Type="http://schemas.openxmlformats.org/officeDocument/2006/relationships/image" Target="../media/901412464c241e7667a7e26b542516e3110.jpeg"/><Relationship Id="rId19" Type="http://schemas.openxmlformats.org/officeDocument/2006/relationships/image" Target="../media/0918cf96602398ad4a0a04828ae5c485111.jpeg"/><Relationship Id="rId20" Type="http://schemas.openxmlformats.org/officeDocument/2006/relationships/image" Target="../media/d0dc41e44ddeecef22c3db9f5fa7314a112.jpeg"/><Relationship Id="rId21" Type="http://schemas.openxmlformats.org/officeDocument/2006/relationships/image" Target="../media/585d00da0b4535cbb4d9c0dea03cbbec113.png"/><Relationship Id="rId22" Type="http://schemas.openxmlformats.org/officeDocument/2006/relationships/image" Target="../media/6d47da1ae63217ede986826b01175495114.jpeg"/><Relationship Id="rId23" Type="http://schemas.openxmlformats.org/officeDocument/2006/relationships/image" Target="../media/77e606920ef20d110be1b1010b3b095f115.jpeg"/><Relationship Id="rId24" Type="http://schemas.openxmlformats.org/officeDocument/2006/relationships/image" Target="../media/72660c4f3086ab6a44004d70930a9fa3116.png"/><Relationship Id="rId25" Type="http://schemas.openxmlformats.org/officeDocument/2006/relationships/image" Target="../media/f217a0fb984d145de649599a5e01dacb117.jpeg"/><Relationship Id="rId26" Type="http://schemas.openxmlformats.org/officeDocument/2006/relationships/image" Target="../media/12bda41198d04ab2d032a746ce52695e118.png"/><Relationship Id="rId27" Type="http://schemas.openxmlformats.org/officeDocument/2006/relationships/image" Target="../media/548ab62b9d266496f64ec5e765be88b8119.png"/><Relationship Id="rId28" Type="http://schemas.openxmlformats.org/officeDocument/2006/relationships/image" Target="../media/dfa84c8a93399d2f81c12739f8df3fb0120.png"/></Relationship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57438</xdr:colOff>
      <xdr:row>1</xdr:row>
      <xdr:rowOff>68312</xdr:rowOff>
    </xdr:from>
    <xdr:ext cx="838200" cy="809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38416</xdr:colOff>
      <xdr:row>2</xdr:row>
      <xdr:rowOff>27347</xdr:rowOff>
    </xdr:from>
    <xdr:ext cx="981075" cy="9620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85613</xdr:colOff>
      <xdr:row>3</xdr:row>
      <xdr:rowOff>19534</xdr:rowOff>
    </xdr:from>
    <xdr:ext cx="914400" cy="9620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124030</xdr:colOff>
      <xdr:row>1</xdr:row>
      <xdr:rowOff>78135</xdr:rowOff>
    </xdr:from>
    <xdr:ext cx="847725" cy="857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105203</xdr:colOff>
      <xdr:row>5</xdr:row>
      <xdr:rowOff>19534</xdr:rowOff>
    </xdr:from>
    <xdr:ext cx="1019175" cy="952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27868</xdr:rowOff>
    </xdr:from>
    <xdr:ext cx="1152525" cy="9429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162037</xdr:colOff>
      <xdr:row>3</xdr:row>
      <xdr:rowOff>20092</xdr:rowOff>
    </xdr:from>
    <xdr:ext cx="962025" cy="9334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133015</xdr:colOff>
      <xdr:row>6</xdr:row>
      <xdr:rowOff>66415</xdr:rowOff>
    </xdr:from>
    <xdr:ext cx="923925" cy="914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199523</xdr:colOff>
      <xdr:row>1</xdr:row>
      <xdr:rowOff>66415</xdr:rowOff>
    </xdr:from>
    <xdr:ext cx="885825" cy="9048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199523</xdr:colOff>
      <xdr:row>4</xdr:row>
      <xdr:rowOff>66415</xdr:rowOff>
    </xdr:from>
    <xdr:ext cx="857250" cy="9239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56834</xdr:colOff>
      <xdr:row>2</xdr:row>
      <xdr:rowOff>105482</xdr:rowOff>
    </xdr:from>
    <xdr:ext cx="1133475" cy="8763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275704</xdr:colOff>
      <xdr:row>7</xdr:row>
      <xdr:rowOff>55736</xdr:rowOff>
    </xdr:from>
    <xdr:ext cx="7524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47662</xdr:colOff>
      <xdr:row>6</xdr:row>
      <xdr:rowOff>28129</xdr:rowOff>
    </xdr:from>
    <xdr:ext cx="1047750" cy="9906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142987</xdr:colOff>
      <xdr:row>5</xdr:row>
      <xdr:rowOff>75642</xdr:rowOff>
    </xdr:from>
    <xdr:ext cx="847725" cy="9239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142987</xdr:colOff>
      <xdr:row>10</xdr:row>
      <xdr:rowOff>27868</xdr:rowOff>
    </xdr:from>
    <xdr:ext cx="857250" cy="1000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66954</xdr:colOff>
      <xdr:row>8</xdr:row>
      <xdr:rowOff>27868</xdr:rowOff>
    </xdr:from>
    <xdr:ext cx="1047750" cy="1000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114616</xdr:colOff>
      <xdr:row>7</xdr:row>
      <xdr:rowOff>27868</xdr:rowOff>
    </xdr:from>
    <xdr:ext cx="933450" cy="10096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104403</xdr:colOff>
      <xdr:row>1</xdr:row>
      <xdr:rowOff>28129</xdr:rowOff>
    </xdr:from>
    <xdr:ext cx="1057275" cy="9620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199727</xdr:colOff>
      <xdr:row>11</xdr:row>
      <xdr:rowOff>75642</xdr:rowOff>
    </xdr:from>
    <xdr:ext cx="771525" cy="9048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152065</xdr:colOff>
      <xdr:row>9</xdr:row>
      <xdr:rowOff>27868</xdr:rowOff>
    </xdr:from>
    <xdr:ext cx="933450" cy="9715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199727</xdr:colOff>
      <xdr:row>4</xdr:row>
      <xdr:rowOff>28129</xdr:rowOff>
    </xdr:from>
    <xdr:ext cx="809625" cy="9715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152065</xdr:colOff>
      <xdr:row>2</xdr:row>
      <xdr:rowOff>8037</xdr:rowOff>
    </xdr:from>
    <xdr:ext cx="838200" cy="9715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123695</xdr:colOff>
      <xdr:row>12</xdr:row>
      <xdr:rowOff>27868</xdr:rowOff>
    </xdr:from>
    <xdr:ext cx="819150" cy="9715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314344</xdr:colOff>
      <xdr:row>3</xdr:row>
      <xdr:rowOff>28129</xdr:rowOff>
    </xdr:from>
    <xdr:ext cx="723900" cy="9715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209959</xdr:colOff>
      <xdr:row>8</xdr:row>
      <xdr:rowOff>39812</xdr:rowOff>
    </xdr:from>
    <xdr:ext cx="914400" cy="952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95771</xdr:colOff>
      <xdr:row>61</xdr:row>
      <xdr:rowOff>27347</xdr:rowOff>
    </xdr:from>
    <xdr:ext cx="1066800" cy="9906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124011</xdr:colOff>
      <xdr:row>14</xdr:row>
      <xdr:rowOff>27868</xdr:rowOff>
    </xdr:from>
    <xdr:ext cx="100965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47885</xdr:colOff>
      <xdr:row>64</xdr:row>
      <xdr:rowOff>27347</xdr:rowOff>
    </xdr:from>
    <xdr:ext cx="1076325" cy="9810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95771</xdr:colOff>
      <xdr:row>6</xdr:row>
      <xdr:rowOff>39812</xdr:rowOff>
    </xdr:from>
    <xdr:ext cx="10096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124011</xdr:colOff>
      <xdr:row>2</xdr:row>
      <xdr:rowOff>27868</xdr:rowOff>
    </xdr:from>
    <xdr:ext cx="923925" cy="1000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162074</xdr:colOff>
      <xdr:row>57</xdr:row>
      <xdr:rowOff>27347</xdr:rowOff>
    </xdr:from>
    <xdr:ext cx="8572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124011</xdr:colOff>
      <xdr:row>56</xdr:row>
      <xdr:rowOff>27347</xdr:rowOff>
    </xdr:from>
    <xdr:ext cx="971550" cy="9620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190314</xdr:colOff>
      <xdr:row>20</xdr:row>
      <xdr:rowOff>27868</xdr:rowOff>
    </xdr:from>
    <xdr:ext cx="876300" cy="9906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124011</xdr:colOff>
      <xdr:row>58</xdr:row>
      <xdr:rowOff>66415</xdr:rowOff>
    </xdr:from>
    <xdr:ext cx="914400" cy="9429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142429</xdr:colOff>
      <xdr:row>7</xdr:row>
      <xdr:rowOff>27868</xdr:rowOff>
    </xdr:from>
    <xdr:ext cx="876300" cy="1000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124011</xdr:colOff>
      <xdr:row>3</xdr:row>
      <xdr:rowOff>27868</xdr:rowOff>
    </xdr:from>
    <xdr:ext cx="1038225" cy="9906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66303</xdr:colOff>
      <xdr:row>60</xdr:row>
      <xdr:rowOff>27347</xdr:rowOff>
    </xdr:from>
    <xdr:ext cx="1143000" cy="98107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124011</xdr:colOff>
      <xdr:row>27</xdr:row>
      <xdr:rowOff>39812</xdr:rowOff>
    </xdr:from>
    <xdr:ext cx="1000125" cy="98107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124011</xdr:colOff>
      <xdr:row>36</xdr:row>
      <xdr:rowOff>27347</xdr:rowOff>
    </xdr:from>
    <xdr:ext cx="1038225" cy="10096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142429</xdr:colOff>
      <xdr:row>59</xdr:row>
      <xdr:rowOff>27347</xdr:rowOff>
    </xdr:from>
    <xdr:ext cx="952500" cy="98107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228377</xdr:colOff>
      <xdr:row>63</xdr:row>
      <xdr:rowOff>27347</xdr:rowOff>
    </xdr:from>
    <xdr:ext cx="866775" cy="98107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200137</xdr:colOff>
      <xdr:row>16</xdr:row>
      <xdr:rowOff>27868</xdr:rowOff>
    </xdr:from>
    <xdr:ext cx="809625" cy="9906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218554</xdr:colOff>
      <xdr:row>66</xdr:row>
      <xdr:rowOff>0</xdr:rowOff>
    </xdr:from>
    <xdr:ext cx="8191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171896</xdr:colOff>
      <xdr:row>62</xdr:row>
      <xdr:rowOff>27347</xdr:rowOff>
    </xdr:from>
    <xdr:ext cx="723900" cy="98107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133834</xdr:colOff>
      <xdr:row>32</xdr:row>
      <xdr:rowOff>46881</xdr:rowOff>
    </xdr:from>
    <xdr:ext cx="1009650" cy="9334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171896</xdr:colOff>
      <xdr:row>65</xdr:row>
      <xdr:rowOff>27347</xdr:rowOff>
    </xdr:from>
    <xdr:ext cx="990600" cy="9620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85948</xdr:colOff>
      <xdr:row>5</xdr:row>
      <xdr:rowOff>47774</xdr:rowOff>
    </xdr:from>
    <xdr:ext cx="10096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209959</xdr:colOff>
      <xdr:row>66</xdr:row>
      <xdr:rowOff>27347</xdr:rowOff>
    </xdr:from>
    <xdr:ext cx="809625" cy="9620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238199</xdr:colOff>
      <xdr:row>67</xdr:row>
      <xdr:rowOff>27347</xdr:rowOff>
    </xdr:from>
    <xdr:ext cx="771525" cy="9620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95771</xdr:colOff>
      <xdr:row>4</xdr:row>
      <xdr:rowOff>27868</xdr:rowOff>
    </xdr:from>
    <xdr:ext cx="11239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152251</xdr:colOff>
      <xdr:row>19</xdr:row>
      <xdr:rowOff>47774</xdr:rowOff>
    </xdr:from>
    <xdr:ext cx="895350" cy="94297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124011</xdr:colOff>
      <xdr:row>35</xdr:row>
      <xdr:rowOff>46881</xdr:rowOff>
    </xdr:from>
    <xdr:ext cx="9144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238199</xdr:colOff>
      <xdr:row>21</xdr:row>
      <xdr:rowOff>27868</xdr:rowOff>
    </xdr:from>
    <xdr:ext cx="742950" cy="9715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133834</xdr:colOff>
      <xdr:row>10</xdr:row>
      <xdr:rowOff>47774</xdr:rowOff>
    </xdr:from>
    <xdr:ext cx="9810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133834</xdr:colOff>
      <xdr:row>11</xdr:row>
      <xdr:rowOff>47774</xdr:rowOff>
    </xdr:from>
    <xdr:ext cx="981075" cy="9429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38063</xdr:colOff>
      <xdr:row>9</xdr:row>
      <xdr:rowOff>39812</xdr:rowOff>
    </xdr:from>
    <xdr:ext cx="1057275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180491</xdr:colOff>
      <xdr:row>29</xdr:row>
      <xdr:rowOff>39812</xdr:rowOff>
    </xdr:from>
    <xdr:ext cx="819150" cy="8191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209959</xdr:colOff>
      <xdr:row>33</xdr:row>
      <xdr:rowOff>27347</xdr:rowOff>
    </xdr:from>
    <xdr:ext cx="847725" cy="98107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180491</xdr:colOff>
      <xdr:row>39</xdr:row>
      <xdr:rowOff>39067</xdr:rowOff>
    </xdr:from>
    <xdr:ext cx="933450" cy="94297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294680</xdr:colOff>
      <xdr:row>30</xdr:row>
      <xdr:rowOff>95548</xdr:rowOff>
    </xdr:from>
    <xdr:ext cx="714375" cy="81915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85948</xdr:colOff>
      <xdr:row>34</xdr:row>
      <xdr:rowOff>27347</xdr:rowOff>
    </xdr:from>
    <xdr:ext cx="933450" cy="9620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114188</xdr:colOff>
      <xdr:row>28</xdr:row>
      <xdr:rowOff>27868</xdr:rowOff>
    </xdr:from>
    <xdr:ext cx="914400" cy="97155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218554</xdr:colOff>
      <xdr:row>31</xdr:row>
      <xdr:rowOff>27868</xdr:rowOff>
    </xdr:from>
    <xdr:ext cx="781050" cy="9906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162074</xdr:colOff>
      <xdr:row>15</xdr:row>
      <xdr:rowOff>39812</xdr:rowOff>
    </xdr:from>
    <xdr:ext cx="923925" cy="914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218554</xdr:colOff>
      <xdr:row>1</xdr:row>
      <xdr:rowOff>47774</xdr:rowOff>
    </xdr:from>
    <xdr:ext cx="752475" cy="94297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114188</xdr:colOff>
      <xdr:row>17</xdr:row>
      <xdr:rowOff>39812</xdr:rowOff>
    </xdr:from>
    <xdr:ext cx="1095375" cy="9525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124011</xdr:colOff>
      <xdr:row>12</xdr:row>
      <xdr:rowOff>27868</xdr:rowOff>
    </xdr:from>
    <xdr:ext cx="923925" cy="9906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162074</xdr:colOff>
      <xdr:row>43</xdr:row>
      <xdr:rowOff>39067</xdr:rowOff>
    </xdr:from>
    <xdr:ext cx="895350" cy="9620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114188</xdr:colOff>
      <xdr:row>41</xdr:row>
      <xdr:rowOff>46881</xdr:rowOff>
    </xdr:from>
    <xdr:ext cx="971550" cy="9715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190314</xdr:colOff>
      <xdr:row>40</xdr:row>
      <xdr:rowOff>85948</xdr:rowOff>
    </xdr:from>
    <xdr:ext cx="933450" cy="8858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152251</xdr:colOff>
      <xdr:row>37</xdr:row>
      <xdr:rowOff>27347</xdr:rowOff>
    </xdr:from>
    <xdr:ext cx="971550" cy="914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85948</xdr:colOff>
      <xdr:row>42</xdr:row>
      <xdr:rowOff>78135</xdr:rowOff>
    </xdr:from>
    <xdr:ext cx="1038225" cy="89535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104366</xdr:colOff>
      <xdr:row>38</xdr:row>
      <xdr:rowOff>46881</xdr:rowOff>
    </xdr:from>
    <xdr:ext cx="1019175" cy="8763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209959</xdr:colOff>
      <xdr:row>44</xdr:row>
      <xdr:rowOff>66415</xdr:rowOff>
    </xdr:from>
    <xdr:ext cx="942975" cy="8858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209959</xdr:colOff>
      <xdr:row>13</xdr:row>
      <xdr:rowOff>39812</xdr:rowOff>
    </xdr:from>
    <xdr:ext cx="838200" cy="914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114188</xdr:colOff>
      <xdr:row>18</xdr:row>
      <xdr:rowOff>7962</xdr:rowOff>
    </xdr:from>
    <xdr:ext cx="981075" cy="97155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209959</xdr:colOff>
      <xdr:row>22</xdr:row>
      <xdr:rowOff>87585</xdr:rowOff>
    </xdr:from>
    <xdr:ext cx="847725" cy="8858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286085</xdr:colOff>
      <xdr:row>23</xdr:row>
      <xdr:rowOff>67680</xdr:rowOff>
    </xdr:from>
    <xdr:ext cx="847725" cy="90487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209959</xdr:colOff>
      <xdr:row>24</xdr:row>
      <xdr:rowOff>87585</xdr:rowOff>
    </xdr:from>
    <xdr:ext cx="847725" cy="8763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171896</xdr:colOff>
      <xdr:row>55</xdr:row>
      <xdr:rowOff>66415</xdr:rowOff>
    </xdr:from>
    <xdr:ext cx="809625" cy="942975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266440</xdr:colOff>
      <xdr:row>52</xdr:row>
      <xdr:rowOff>39067</xdr:rowOff>
    </xdr:from>
    <xdr:ext cx="781050" cy="8763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266440</xdr:colOff>
      <xdr:row>45</xdr:row>
      <xdr:rowOff>27347</xdr:rowOff>
    </xdr:from>
    <xdr:ext cx="752475" cy="93345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228377</xdr:colOff>
      <xdr:row>54</xdr:row>
      <xdr:rowOff>85948</xdr:rowOff>
    </xdr:from>
    <xdr:ext cx="781050" cy="866775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162074</xdr:colOff>
      <xdr:row>50</xdr:row>
      <xdr:rowOff>46881</xdr:rowOff>
    </xdr:from>
    <xdr:ext cx="895350" cy="914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352388</xdr:colOff>
      <xdr:row>47</xdr:row>
      <xdr:rowOff>46881</xdr:rowOff>
    </xdr:from>
    <xdr:ext cx="552450" cy="93345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0</xdr:rowOff>
    </xdr:from>
    <xdr:ext cx="847725" cy="88582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266440</xdr:colOff>
      <xdr:row>25</xdr:row>
      <xdr:rowOff>67680</xdr:rowOff>
    </xdr:from>
    <xdr:ext cx="857250" cy="904875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152251</xdr:colOff>
      <xdr:row>26</xdr:row>
      <xdr:rowOff>27868</xdr:rowOff>
    </xdr:from>
    <xdr:ext cx="981075" cy="981075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228377</xdr:colOff>
      <xdr:row>51</xdr:row>
      <xdr:rowOff>78135</xdr:rowOff>
    </xdr:from>
    <xdr:ext cx="952500" cy="885825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228377</xdr:colOff>
      <xdr:row>48</xdr:row>
      <xdr:rowOff>78135</xdr:rowOff>
    </xdr:from>
    <xdr:ext cx="895350" cy="885825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190314</xdr:colOff>
      <xdr:row>53</xdr:row>
      <xdr:rowOff>46881</xdr:rowOff>
    </xdr:from>
    <xdr:ext cx="933450" cy="9525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162074</xdr:colOff>
      <xdr:row>49</xdr:row>
      <xdr:rowOff>27347</xdr:rowOff>
    </xdr:from>
    <xdr:ext cx="971550" cy="93345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95194</xdr:colOff>
      <xdr:row>25</xdr:row>
      <xdr:rowOff>27347</xdr:rowOff>
    </xdr:from>
    <xdr:ext cx="942975" cy="9620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171571</xdr:colOff>
      <xdr:row>24</xdr:row>
      <xdr:rowOff>27347</xdr:rowOff>
    </xdr:from>
    <xdr:ext cx="733425" cy="9810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95194</xdr:colOff>
      <xdr:row>26</xdr:row>
      <xdr:rowOff>39067</xdr:rowOff>
    </xdr:from>
    <xdr:ext cx="9144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123974</xdr:colOff>
      <xdr:row>1</xdr:row>
      <xdr:rowOff>66415</xdr:rowOff>
    </xdr:from>
    <xdr:ext cx="904875" cy="9429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209206</xdr:colOff>
      <xdr:row>27</xdr:row>
      <xdr:rowOff>66415</xdr:rowOff>
    </xdr:from>
    <xdr:ext cx="809625" cy="9429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95194</xdr:colOff>
      <xdr:row>8</xdr:row>
      <xdr:rowOff>27347</xdr:rowOff>
    </xdr:from>
    <xdr:ext cx="914400" cy="9810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142791</xdr:colOff>
      <xdr:row>11</xdr:row>
      <xdr:rowOff>66415</xdr:rowOff>
    </xdr:from>
    <xdr:ext cx="895350" cy="8953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209206</xdr:colOff>
      <xdr:row>4</xdr:row>
      <xdr:rowOff>39067</xdr:rowOff>
    </xdr:from>
    <xdr:ext cx="7239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229130</xdr:colOff>
      <xdr:row>28</xdr:row>
      <xdr:rowOff>27347</xdr:rowOff>
    </xdr:from>
    <xdr:ext cx="638175" cy="9620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171571</xdr:colOff>
      <xdr:row>7</xdr:row>
      <xdr:rowOff>39067</xdr:rowOff>
    </xdr:from>
    <xdr:ext cx="857250" cy="9429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132829</xdr:colOff>
      <xdr:row>2</xdr:row>
      <xdr:rowOff>46881</xdr:rowOff>
    </xdr:from>
    <xdr:ext cx="895350" cy="9429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47597</xdr:colOff>
      <xdr:row>17</xdr:row>
      <xdr:rowOff>46881</xdr:rowOff>
    </xdr:from>
    <xdr:ext cx="1057275" cy="94297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142791</xdr:colOff>
      <xdr:row>18</xdr:row>
      <xdr:rowOff>19534</xdr:rowOff>
    </xdr:from>
    <xdr:ext cx="895350" cy="9715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132829</xdr:colOff>
      <xdr:row>15</xdr:row>
      <xdr:rowOff>39067</xdr:rowOff>
    </xdr:from>
    <xdr:ext cx="895350" cy="9334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37635</xdr:colOff>
      <xdr:row>16</xdr:row>
      <xdr:rowOff>19534</xdr:rowOff>
    </xdr:from>
    <xdr:ext cx="1038225" cy="9620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114012</xdr:colOff>
      <xdr:row>19</xdr:row>
      <xdr:rowOff>46881</xdr:rowOff>
    </xdr:from>
    <xdr:ext cx="923925" cy="94297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114012</xdr:colOff>
      <xdr:row>3</xdr:row>
      <xdr:rowOff>19534</xdr:rowOff>
    </xdr:from>
    <xdr:ext cx="952500" cy="9620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171571</xdr:colOff>
      <xdr:row>20</xdr:row>
      <xdr:rowOff>19534</xdr:rowOff>
    </xdr:from>
    <xdr:ext cx="838200" cy="9620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132829</xdr:colOff>
      <xdr:row>5</xdr:row>
      <xdr:rowOff>66415</xdr:rowOff>
    </xdr:from>
    <xdr:ext cx="885825" cy="9429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66415</xdr:colOff>
      <xdr:row>13</xdr:row>
      <xdr:rowOff>19534</xdr:rowOff>
    </xdr:from>
    <xdr:ext cx="952500" cy="9715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142791</xdr:colOff>
      <xdr:row>6</xdr:row>
      <xdr:rowOff>93762</xdr:rowOff>
    </xdr:from>
    <xdr:ext cx="876300" cy="8572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57559</xdr:colOff>
      <xdr:row>21</xdr:row>
      <xdr:rowOff>58601</xdr:rowOff>
    </xdr:from>
    <xdr:ext cx="1009650" cy="8477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132829</xdr:colOff>
      <xdr:row>14</xdr:row>
      <xdr:rowOff>39067</xdr:rowOff>
    </xdr:from>
    <xdr:ext cx="895350" cy="8858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209206</xdr:colOff>
      <xdr:row>12</xdr:row>
      <xdr:rowOff>78135</xdr:rowOff>
    </xdr:from>
    <xdr:ext cx="771525" cy="8763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237985</xdr:colOff>
      <xdr:row>10</xdr:row>
      <xdr:rowOff>39067</xdr:rowOff>
    </xdr:from>
    <xdr:ext cx="657225" cy="8763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200351</xdr:colOff>
      <xdr:row>9</xdr:row>
      <xdr:rowOff>58601</xdr:rowOff>
    </xdr:from>
    <xdr:ext cx="685800" cy="86677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256803</xdr:colOff>
      <xdr:row>23</xdr:row>
      <xdr:rowOff>46881</xdr:rowOff>
    </xdr:from>
    <xdr:ext cx="752475" cy="914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256803</xdr:colOff>
      <xdr:row>22</xdr:row>
      <xdr:rowOff>39067</xdr:rowOff>
    </xdr:from>
    <xdr:ext cx="733425" cy="9334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B12"/>
  <sheetViews>
    <sheetView tabSelected="1" workbookViewId="0" showGridLines="true" showRowColHeaders="1">
      <selection activeCell="A11" sqref="A11:B12"/>
    </sheetView>
  </sheetViews>
  <sheetFormatPr customHeight="true" defaultRowHeight="15" outlineLevelRow="0" outlineLevelCol="0"/>
  <cols>
    <col min="2" max="2" width="51.85546875" customWidth="true" style="0"/>
  </cols>
  <sheetData>
    <row r="1" spans="1:2" customHeight="1" ht="15">
      <c r="A1" s="16">
        <v>1</v>
      </c>
      <c r="B1" s="16" t="s">
        <v>0</v>
      </c>
    </row>
    <row r="2" spans="1:2" customHeight="1" ht="15">
      <c r="A2" s="16">
        <v>2</v>
      </c>
      <c r="B2" s="16" t="s">
        <v>1</v>
      </c>
    </row>
    <row r="3" spans="1:2" customHeight="1" ht="15">
      <c r="A3" s="16">
        <v>3</v>
      </c>
      <c r="B3" s="16" t="s">
        <v>2</v>
      </c>
    </row>
    <row r="4" spans="1:2" customHeight="1" ht="15">
      <c r="A4" s="16">
        <v>4</v>
      </c>
      <c r="B4" s="16" t="s">
        <v>3</v>
      </c>
    </row>
    <row r="5" spans="1:2" customHeight="1" ht="15">
      <c r="A5" s="16">
        <v>5</v>
      </c>
      <c r="B5" s="16" t="s">
        <v>4</v>
      </c>
    </row>
    <row r="6" spans="1:2" customHeight="1" ht="15">
      <c r="A6" s="16">
        <v>6</v>
      </c>
      <c r="B6" s="16" t="s">
        <v>5</v>
      </c>
    </row>
    <row r="7" spans="1:2" customHeight="1" ht="15">
      <c r="A7" s="16">
        <v>7</v>
      </c>
      <c r="B7" s="16" t="s">
        <v>6</v>
      </c>
    </row>
    <row r="8" spans="1:2" customHeight="1" ht="15">
      <c r="A8" s="16">
        <v>8</v>
      </c>
      <c r="B8" s="16" t="s">
        <v>7</v>
      </c>
    </row>
    <row r="9" spans="1:2" customHeight="1" ht="15">
      <c r="A9" s="16">
        <v>9</v>
      </c>
      <c r="B9" s="16" t="s">
        <v>8</v>
      </c>
    </row>
    <row r="10" spans="1:2" customHeight="1" ht="15">
      <c r="A10" s="16">
        <v>10</v>
      </c>
      <c r="B10" s="16" t="s">
        <v>9</v>
      </c>
    </row>
    <row r="11" spans="1:2" customHeight="1" ht="15">
      <c r="A11" s="16">
        <v>11</v>
      </c>
      <c r="B11" s="16" t="s">
        <v>10</v>
      </c>
    </row>
    <row r="12" spans="1:2" customHeight="1" ht="15">
      <c r="A12">
        <v>12</v>
      </c>
      <c r="B12" t="s">
        <v>11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7" right="0.7" top="0.75" bottom="0.75" header="0.3" footer="0.3"/>
  <pageSetup paperSize="0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"/>
  <sheetViews>
    <sheetView tabSelected="0" workbookViewId="0" showGridLines="true" showRowColHeaders="1">
      <selection activeCell="B2" sqref="B2"/>
    </sheetView>
  </sheetViews>
  <sheetFormatPr customHeight="true" defaultRowHeight="15" outlineLevelRow="0" outlineLevelCol="0"/>
  <cols>
    <col min="1" max="1" width="13.5703125" customWidth="true" style="0"/>
    <col min="2" max="2" width="13.85546875" customWidth="true" style="79"/>
    <col min="3" max="3" width="14.28515625" customWidth="true" style="0"/>
  </cols>
  <sheetData>
    <row r="1" spans="1:9" customHeight="1" ht="44.45" s="16" customFormat="1">
      <c r="A1" s="78" t="s">
        <v>12</v>
      </c>
      <c r="B1" s="69" t="s">
        <v>13</v>
      </c>
      <c r="C1" s="78" t="s">
        <v>14</v>
      </c>
      <c r="D1" s="78" t="s">
        <v>15</v>
      </c>
      <c r="E1" s="78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9" customHeight="1" ht="81" s="63" customFormat="1">
      <c r="A2" s="18"/>
      <c r="B2" s="80" t="s">
        <v>21</v>
      </c>
      <c r="C2" s="61">
        <v>30034</v>
      </c>
      <c r="D2" s="78" t="s">
        <v>22</v>
      </c>
      <c r="E2" s="78" t="s">
        <v>23</v>
      </c>
      <c r="F2" s="18">
        <v>0.5</v>
      </c>
      <c r="G2" s="18">
        <f>0.5</f>
        <v>0.5</v>
      </c>
      <c r="H2" s="18">
        <f>1</f>
        <v>1</v>
      </c>
      <c r="I2" s="18">
        <f>F2+G2+H2</f>
        <v>2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26"/>
  <sheetViews>
    <sheetView tabSelected="0" workbookViewId="0" zoomScale="90" zoomScaleNormal="90" showGridLines="true" showRowColHeaders="1">
      <selection activeCell="B3" sqref="B3:I3"/>
    </sheetView>
  </sheetViews>
  <sheetFormatPr customHeight="true" defaultRowHeight="15" defaultColWidth="8.85546875" outlineLevelRow="0" outlineLevelCol="0"/>
  <cols>
    <col min="1" max="1" width="16.85546875" customWidth="true" style="12"/>
    <col min="2" max="2" width="24.42578125" customWidth="true" style="22"/>
    <col min="3" max="3" width="16" customWidth="true" style="22"/>
    <col min="4" max="4" width="11.42578125" customWidth="true" style="22"/>
    <col min="5" max="5" width="8.85546875" style="22"/>
    <col min="6" max="6" width="20.140625" customWidth="true" style="12"/>
    <col min="7" max="7" width="10.5703125" customWidth="true" style="12"/>
    <col min="8" max="8" width="8.85546875" style="12"/>
    <col min="9" max="9" width="8.85546875" style="12"/>
    <col min="10" max="10" width="23.85546875" customWidth="true" style="12"/>
    <col min="11" max="11" width="8.85546875" style="12"/>
    <col min="12" max="12" width="8.85546875" style="12"/>
    <col min="13" max="13" width="8.85546875" style="12"/>
    <col min="14" max="14" width="11.42578125" customWidth="true" style="12"/>
  </cols>
  <sheetData>
    <row r="1" spans="1:15" customHeight="1" ht="44.45">
      <c r="A1" s="46" t="s">
        <v>12</v>
      </c>
      <c r="B1" s="47" t="s">
        <v>13</v>
      </c>
      <c r="C1" s="49" t="s">
        <v>14</v>
      </c>
      <c r="D1" s="32" t="s">
        <v>15</v>
      </c>
      <c r="E1" s="32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78.6" s="63" customFormat="1">
      <c r="A2" s="18"/>
      <c r="B2" s="77" t="s">
        <v>24</v>
      </c>
      <c r="C2" s="61">
        <v>33322</v>
      </c>
      <c r="D2" s="51" t="s">
        <v>25</v>
      </c>
      <c r="E2" s="51" t="s">
        <v>26</v>
      </c>
      <c r="F2" s="18">
        <f>1</f>
        <v>1</v>
      </c>
      <c r="G2" s="18">
        <f>1</f>
        <v>1</v>
      </c>
      <c r="H2" s="18">
        <f>5</f>
        <v>5</v>
      </c>
      <c r="I2" s="18">
        <f>F2+G2+H2</f>
        <v>7</v>
      </c>
    </row>
    <row r="3" spans="1:15" customHeight="1" ht="78.6" s="63" customFormat="1">
      <c r="A3" s="18"/>
      <c r="B3" s="52" t="s">
        <v>27</v>
      </c>
      <c r="C3" s="68">
        <v>30884</v>
      </c>
      <c r="D3" s="51" t="s">
        <v>25</v>
      </c>
      <c r="E3" s="69" t="s">
        <v>28</v>
      </c>
      <c r="F3" s="18">
        <v>0.5</v>
      </c>
      <c r="G3" s="18">
        <v>0.0</v>
      </c>
      <c r="H3" s="18">
        <v>0.0</v>
      </c>
      <c r="I3" s="18">
        <f>F3+G3+H3</f>
        <v>0.5</v>
      </c>
    </row>
    <row r="4" spans="1:15" customHeight="1" ht="78.6" s="63" customFormat="1">
      <c r="A4" s="18"/>
      <c r="B4" s="51" t="s">
        <v>29</v>
      </c>
      <c r="C4" s="61">
        <v>33208</v>
      </c>
      <c r="D4" s="51" t="s">
        <v>25</v>
      </c>
      <c r="E4" s="51" t="s">
        <v>26</v>
      </c>
      <c r="F4" s="18">
        <v>0.5</v>
      </c>
      <c r="G4" s="18">
        <v>0.0</v>
      </c>
      <c r="H4" s="18">
        <v>0.0</v>
      </c>
      <c r="I4" s="18">
        <f>F4+G4+H4</f>
        <v>0.5</v>
      </c>
    </row>
    <row r="5" spans="1:15" customHeight="1" ht="78.6">
      <c r="A5" s="4"/>
      <c r="B5" s="21"/>
      <c r="C5" s="21"/>
      <c r="D5" s="21"/>
      <c r="E5" s="21"/>
      <c r="F5" s="4"/>
      <c r="G5" s="4"/>
      <c r="H5" s="4"/>
      <c r="I5" s="4"/>
    </row>
    <row r="6" spans="1:15" customHeight="1" ht="78.6">
      <c r="A6" s="4"/>
      <c r="B6" s="21"/>
      <c r="C6" s="21"/>
      <c r="D6" s="21"/>
      <c r="E6" s="31"/>
      <c r="F6" s="4"/>
      <c r="G6" s="4"/>
      <c r="H6" s="4"/>
      <c r="I6" s="4"/>
    </row>
    <row r="7" spans="1:15" customHeight="1" ht="78.6">
      <c r="A7" s="4"/>
      <c r="B7" s="21"/>
      <c r="C7" s="21"/>
      <c r="D7" s="21"/>
      <c r="E7" s="31"/>
      <c r="F7" s="4"/>
      <c r="G7" s="4"/>
      <c r="H7" s="4"/>
      <c r="I7" s="4"/>
    </row>
    <row r="8" spans="1:15" customHeight="1" ht="78.6">
      <c r="A8" s="9"/>
      <c r="B8" s="43"/>
      <c r="C8" s="43"/>
      <c r="D8" s="43"/>
      <c r="E8" s="44"/>
      <c r="F8" s="9"/>
      <c r="G8" s="9"/>
      <c r="H8" s="9"/>
      <c r="I8" s="9"/>
    </row>
    <row r="9" spans="1:15" customHeight="1" ht="30.6">
      <c r="A9" s="10"/>
      <c r="B9" s="27"/>
      <c r="C9" s="27"/>
      <c r="D9" s="27"/>
      <c r="E9" s="45"/>
      <c r="F9" s="10"/>
      <c r="G9" s="10"/>
      <c r="H9" s="10"/>
      <c r="I9" s="10"/>
      <c r="J9" s="82" t="s">
        <v>30</v>
      </c>
      <c r="K9" s="82"/>
      <c r="L9" s="82"/>
      <c r="M9" s="82"/>
      <c r="N9" s="82"/>
      <c r="O9" s="82"/>
    </row>
    <row r="10" spans="1:15" customHeight="1" ht="21.95">
      <c r="A10" s="10"/>
      <c r="B10" s="27"/>
      <c r="C10" s="27"/>
      <c r="D10" s="27"/>
      <c r="E10" s="45"/>
      <c r="F10" s="10"/>
      <c r="G10" s="10"/>
      <c r="H10" s="10"/>
      <c r="I10" s="10"/>
      <c r="J10" s="83" t="s">
        <v>17</v>
      </c>
      <c r="K10" s="83"/>
      <c r="L10" s="83" t="s">
        <v>18</v>
      </c>
      <c r="M10" s="83"/>
      <c r="N10" s="83" t="s">
        <v>19</v>
      </c>
      <c r="O10" s="83"/>
    </row>
    <row r="11" spans="1:15" customHeight="1" ht="35.1">
      <c r="A11" s="10"/>
      <c r="B11" s="27"/>
      <c r="C11" s="27"/>
      <c r="D11" s="27"/>
      <c r="E11" s="45"/>
      <c r="F11" s="10"/>
      <c r="G11" s="10"/>
      <c r="H11" s="10"/>
      <c r="I11" s="10"/>
      <c r="J11" s="2" t="s">
        <v>31</v>
      </c>
      <c r="K11" s="5" t="s">
        <v>32</v>
      </c>
      <c r="L11" s="2" t="s">
        <v>33</v>
      </c>
      <c r="M11" s="5" t="s">
        <v>32</v>
      </c>
      <c r="N11" s="2" t="s">
        <v>34</v>
      </c>
      <c r="O11" s="5" t="s">
        <v>32</v>
      </c>
    </row>
    <row r="12" spans="1:15" customHeight="1" ht="39.95">
      <c r="A12" s="10"/>
      <c r="B12" s="27"/>
      <c r="C12" s="27"/>
      <c r="D12" s="27"/>
      <c r="E12" s="45"/>
      <c r="F12" s="10"/>
      <c r="G12" s="10"/>
      <c r="H12" s="10"/>
      <c r="I12" s="10"/>
      <c r="J12" s="3" t="s">
        <v>35</v>
      </c>
      <c r="K12" s="5" t="s">
        <v>36</v>
      </c>
      <c r="L12" s="2" t="s">
        <v>37</v>
      </c>
      <c r="M12" s="5" t="s">
        <v>38</v>
      </c>
      <c r="N12" s="2" t="s">
        <v>39</v>
      </c>
      <c r="O12" s="5" t="s">
        <v>36</v>
      </c>
    </row>
    <row r="13" spans="1:15" customHeight="1" ht="17.1">
      <c r="A13" s="10"/>
      <c r="B13" s="26"/>
      <c r="C13" s="26"/>
      <c r="D13" s="27"/>
      <c r="E13" s="27"/>
      <c r="F13" s="10"/>
      <c r="G13" s="10"/>
      <c r="H13" s="10"/>
      <c r="I13" s="10"/>
      <c r="J13" s="2" t="s">
        <v>40</v>
      </c>
      <c r="K13" s="5" t="s">
        <v>38</v>
      </c>
      <c r="L13" s="2" t="s">
        <v>41</v>
      </c>
      <c r="M13" s="5" t="s">
        <v>42</v>
      </c>
      <c r="N13" s="2" t="s">
        <v>43</v>
      </c>
      <c r="O13" s="5" t="s">
        <v>38</v>
      </c>
    </row>
    <row r="14" spans="1:15" customHeight="1" ht="18">
      <c r="A14" s="10"/>
      <c r="B14" s="26"/>
      <c r="C14" s="26"/>
      <c r="D14" s="27"/>
      <c r="E14" s="27"/>
      <c r="F14" s="10"/>
      <c r="G14" s="10"/>
      <c r="H14" s="10"/>
      <c r="I14" s="10"/>
      <c r="J14" s="2" t="s">
        <v>44</v>
      </c>
      <c r="K14" s="5" t="s">
        <v>42</v>
      </c>
      <c r="L14" s="2" t="s">
        <v>45</v>
      </c>
      <c r="M14" s="5" t="s">
        <v>46</v>
      </c>
      <c r="N14" s="2" t="s">
        <v>47</v>
      </c>
      <c r="O14" s="5" t="s">
        <v>42</v>
      </c>
    </row>
    <row r="15" spans="1:15" customHeight="1" ht="17.1">
      <c r="A15" s="10"/>
      <c r="B15" s="26"/>
      <c r="C15" s="26"/>
      <c r="D15" s="27"/>
      <c r="E15" s="27"/>
      <c r="F15" s="10"/>
      <c r="G15" s="10"/>
      <c r="H15" s="10"/>
      <c r="I15" s="10"/>
      <c r="J15" s="2" t="s">
        <v>48</v>
      </c>
      <c r="K15" s="5" t="s">
        <v>46</v>
      </c>
      <c r="L15" s="4"/>
      <c r="M15" s="6"/>
      <c r="N15" s="2" t="s">
        <v>49</v>
      </c>
      <c r="O15" s="5" t="s">
        <v>46</v>
      </c>
    </row>
    <row r="16" spans="1:15" customHeight="1" ht="15">
      <c r="A16" s="10"/>
      <c r="B16" s="27"/>
      <c r="C16" s="27"/>
      <c r="D16" s="27"/>
      <c r="E16" s="27"/>
      <c r="F16" s="10"/>
      <c r="G16" s="10"/>
      <c r="H16" s="10"/>
      <c r="I16" s="10"/>
      <c r="J16" s="2"/>
      <c r="K16" s="5"/>
      <c r="L16" s="4"/>
      <c r="M16" s="6"/>
      <c r="N16" s="2" t="s">
        <v>50</v>
      </c>
      <c r="O16" s="7">
        <v>0.5</v>
      </c>
    </row>
    <row r="21" spans="1:15" customHeight="1" ht="39.6"/>
    <row r="26" spans="1:15" customHeight="1" ht="15">
      <c r="J26" s="1"/>
      <c r="K26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9:O9"/>
    <mergeCell ref="J10:K10"/>
    <mergeCell ref="L10:M10"/>
    <mergeCell ref="N10:O10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20"/>
  <sheetViews>
    <sheetView tabSelected="0" workbookViewId="0" zoomScale="80" zoomScaleNormal="80" showGridLines="true" showRowColHeaders="1">
      <selection activeCell="B4" sqref="B4"/>
    </sheetView>
  </sheetViews>
  <sheetFormatPr customHeight="true" defaultRowHeight="15" outlineLevelRow="0" outlineLevelCol="0"/>
  <cols>
    <col min="1" max="1" width="18.5703125" customWidth="true" style="0"/>
    <col min="2" max="2" width="24.42578125" customWidth="true" style="22"/>
    <col min="3" max="3" width="15.5703125" customWidth="true" style="22"/>
    <col min="4" max="4" width="15.5703125" customWidth="true" style="22"/>
    <col min="5" max="5" width="9.140625" customWidth="true" style="22"/>
    <col min="6" max="6" width="20.140625" customWidth="true" style="0"/>
    <col min="7" max="7" width="10.5703125" customWidth="true" style="0"/>
    <col min="10" max="10" width="23.85546875" customWidth="true" style="0"/>
    <col min="14" max="14" width="11.42578125" customWidth="true" style="0"/>
  </cols>
  <sheetData>
    <row r="1" spans="1:15" customHeight="1" ht="44.45">
      <c r="A1" s="46" t="s">
        <v>12</v>
      </c>
      <c r="B1" s="47" t="s">
        <v>13</v>
      </c>
      <c r="C1" s="30" t="s">
        <v>14</v>
      </c>
      <c r="D1" s="32" t="s">
        <v>15</v>
      </c>
      <c r="E1" s="30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78.6" s="63" customFormat="1">
      <c r="A2" s="17"/>
      <c r="B2" s="51" t="s">
        <v>51</v>
      </c>
      <c r="C2" s="68">
        <v>35007</v>
      </c>
      <c r="D2" s="51" t="s">
        <v>52</v>
      </c>
      <c r="E2" s="69" t="s">
        <v>53</v>
      </c>
      <c r="F2" s="70">
        <f>1+1</f>
        <v>2</v>
      </c>
      <c r="G2" s="18">
        <f>3+3</f>
        <v>6</v>
      </c>
      <c r="H2" s="70">
        <f>5+5</f>
        <v>10</v>
      </c>
      <c r="I2" s="18">
        <f>F2+G2+H2</f>
        <v>18</v>
      </c>
    </row>
    <row r="3" spans="1:15" customHeight="1" ht="78.6" s="63" customFormat="1">
      <c r="A3" s="18"/>
      <c r="B3" s="51" t="s">
        <v>54</v>
      </c>
      <c r="C3" s="61">
        <v>35439</v>
      </c>
      <c r="D3" s="51" t="s">
        <v>55</v>
      </c>
      <c r="E3" s="69" t="s">
        <v>56</v>
      </c>
      <c r="F3" s="70">
        <f>2+1</f>
        <v>3</v>
      </c>
      <c r="G3" s="18">
        <f>1+3</f>
        <v>4</v>
      </c>
      <c r="H3" s="18">
        <f>5+5</f>
        <v>10</v>
      </c>
      <c r="I3" s="18">
        <f>F3+G3+H3</f>
        <v>17</v>
      </c>
    </row>
    <row r="4" spans="1:15" customHeight="1" ht="81" s="63" customFormat="1">
      <c r="A4" s="71"/>
      <c r="B4" s="72" t="s">
        <v>57</v>
      </c>
      <c r="C4" s="73">
        <v>38187</v>
      </c>
      <c r="D4" s="74" t="s">
        <v>25</v>
      </c>
      <c r="E4" s="75" t="s">
        <v>58</v>
      </c>
      <c r="F4" s="76">
        <f>2</f>
        <v>2</v>
      </c>
      <c r="G4" s="76">
        <f>2</f>
        <v>2</v>
      </c>
      <c r="H4" s="76">
        <f>5</f>
        <v>5</v>
      </c>
      <c r="I4" s="18">
        <f>F4+G4+H4</f>
        <v>9</v>
      </c>
    </row>
    <row r="5" spans="1:15" customHeight="1" ht="78.6" s="63" customFormat="1">
      <c r="A5" s="17"/>
      <c r="B5" s="51" t="s">
        <v>59</v>
      </c>
      <c r="C5" s="68">
        <v>37258</v>
      </c>
      <c r="D5" s="74" t="s">
        <v>55</v>
      </c>
      <c r="E5" s="69" t="s">
        <v>60</v>
      </c>
      <c r="F5" s="70">
        <f>1</f>
        <v>1</v>
      </c>
      <c r="G5" s="18">
        <f>3</f>
        <v>3</v>
      </c>
      <c r="H5" s="70">
        <f>5</f>
        <v>5</v>
      </c>
      <c r="I5" s="18">
        <f>F5+G5+H5</f>
        <v>9</v>
      </c>
    </row>
    <row r="6" spans="1:15" customHeight="1" ht="78.6" s="11" customFormat="1">
      <c r="A6" s="4"/>
      <c r="B6" s="25" t="s">
        <v>61</v>
      </c>
      <c r="C6" s="24">
        <v>36381</v>
      </c>
      <c r="D6" s="21" t="s">
        <v>25</v>
      </c>
      <c r="E6" s="31" t="s">
        <v>28</v>
      </c>
      <c r="F6" s="4">
        <f>2</f>
        <v>2</v>
      </c>
      <c r="G6" s="4">
        <f>1</f>
        <v>1</v>
      </c>
      <c r="H6" s="4">
        <f>5</f>
        <v>5</v>
      </c>
      <c r="I6" s="4">
        <f>F6+G6+H6</f>
        <v>8</v>
      </c>
    </row>
    <row r="7" spans="1:15" customHeight="1" ht="78.6" s="11" customFormat="1">
      <c r="A7" s="4"/>
      <c r="B7" s="25" t="s">
        <v>62</v>
      </c>
      <c r="C7" s="24">
        <v>36346</v>
      </c>
      <c r="D7" s="21" t="s">
        <v>25</v>
      </c>
      <c r="E7" s="21" t="s">
        <v>26</v>
      </c>
      <c r="F7" s="8">
        <f>1</f>
        <v>1</v>
      </c>
      <c r="G7" s="8">
        <f>1</f>
        <v>1</v>
      </c>
      <c r="H7" s="8">
        <f>5</f>
        <v>5</v>
      </c>
      <c r="I7" s="4">
        <f>F7+G7+H7</f>
        <v>7</v>
      </c>
    </row>
    <row r="8" spans="1:15" customHeight="1" ht="80.1" s="16" customFormat="1">
      <c r="A8" s="4"/>
      <c r="B8" s="21" t="s">
        <v>63</v>
      </c>
      <c r="C8" s="20">
        <v>34927</v>
      </c>
      <c r="D8" s="21" t="s">
        <v>25</v>
      </c>
      <c r="E8" s="31" t="s">
        <v>26</v>
      </c>
      <c r="F8" s="4">
        <f>1</f>
        <v>1</v>
      </c>
      <c r="G8" s="4">
        <f>1</f>
        <v>1</v>
      </c>
      <c r="H8" s="4">
        <f>4</f>
        <v>4</v>
      </c>
      <c r="I8" s="4">
        <f>F8+G8+H8</f>
        <v>6</v>
      </c>
    </row>
    <row r="9" spans="1:15" customHeight="1" ht="80.1" s="16" customFormat="1">
      <c r="A9" s="4"/>
      <c r="B9" s="25" t="s">
        <v>64</v>
      </c>
      <c r="C9" s="24">
        <v>34396</v>
      </c>
      <c r="D9" s="21" t="s">
        <v>25</v>
      </c>
      <c r="E9" s="25" t="s">
        <v>26</v>
      </c>
      <c r="F9" s="4"/>
      <c r="G9" s="4"/>
      <c r="H9" s="4">
        <v>0.0</v>
      </c>
      <c r="I9" s="4">
        <f>F9+G9+H9</f>
        <v>0</v>
      </c>
    </row>
    <row r="12" spans="1:15" customHeight="1" ht="15">
      <c r="J12" s="82" t="s">
        <v>30</v>
      </c>
      <c r="K12" s="82"/>
      <c r="L12" s="82"/>
      <c r="M12" s="82"/>
      <c r="N12" s="82"/>
      <c r="O12" s="82"/>
    </row>
    <row r="13" spans="1:15" customHeight="1" ht="15">
      <c r="J13" s="83" t="s">
        <v>17</v>
      </c>
      <c r="K13" s="83"/>
      <c r="L13" s="83" t="s">
        <v>18</v>
      </c>
      <c r="M13" s="83"/>
      <c r="N13" s="83" t="s">
        <v>19</v>
      </c>
      <c r="O13" s="83"/>
    </row>
    <row r="14" spans="1:15" customHeight="1" ht="15">
      <c r="J14" s="2" t="s">
        <v>31</v>
      </c>
      <c r="K14" s="5" t="s">
        <v>32</v>
      </c>
      <c r="L14" s="2" t="s">
        <v>33</v>
      </c>
      <c r="M14" s="5" t="s">
        <v>32</v>
      </c>
      <c r="N14" s="2" t="s">
        <v>34</v>
      </c>
      <c r="O14" s="5" t="s">
        <v>32</v>
      </c>
    </row>
    <row r="15" spans="1:15" customHeight="1" ht="39.6">
      <c r="J15" s="3" t="s">
        <v>35</v>
      </c>
      <c r="K15" s="5" t="s">
        <v>36</v>
      </c>
      <c r="L15" s="2" t="s">
        <v>37</v>
      </c>
      <c r="M15" s="5" t="s">
        <v>38</v>
      </c>
      <c r="N15" s="2" t="s">
        <v>39</v>
      </c>
      <c r="O15" s="5" t="s">
        <v>36</v>
      </c>
    </row>
    <row r="16" spans="1:15" customHeight="1" ht="15">
      <c r="J16" s="2" t="s">
        <v>40</v>
      </c>
      <c r="K16" s="5" t="s">
        <v>38</v>
      </c>
      <c r="L16" s="2" t="s">
        <v>41</v>
      </c>
      <c r="M16" s="5" t="s">
        <v>42</v>
      </c>
      <c r="N16" s="2" t="s">
        <v>43</v>
      </c>
      <c r="O16" s="5" t="s">
        <v>38</v>
      </c>
    </row>
    <row r="17" spans="1:15" customHeight="1" ht="15">
      <c r="J17" s="2" t="s">
        <v>44</v>
      </c>
      <c r="K17" s="5" t="s">
        <v>42</v>
      </c>
      <c r="L17" s="2" t="s">
        <v>45</v>
      </c>
      <c r="M17" s="5" t="s">
        <v>46</v>
      </c>
      <c r="N17" s="2"/>
      <c r="O17" s="5"/>
    </row>
    <row r="18" spans="1:15" customHeight="1" ht="15">
      <c r="J18" s="2" t="s">
        <v>48</v>
      </c>
      <c r="K18" s="5" t="s">
        <v>46</v>
      </c>
      <c r="L18" s="4"/>
      <c r="M18" s="6"/>
      <c r="N18" s="2"/>
      <c r="O18" s="5"/>
    </row>
    <row r="19" spans="1:15" customHeight="1" ht="15">
      <c r="J19" s="2"/>
      <c r="K19" s="5"/>
      <c r="L19" s="4"/>
      <c r="M19" s="6"/>
      <c r="N19" s="2" t="s">
        <v>50</v>
      </c>
      <c r="O19" s="7">
        <v>0.5</v>
      </c>
    </row>
    <row r="20" spans="1:15" customHeight="1" ht="15">
      <c r="J20" s="1"/>
      <c r="K20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12:O12"/>
    <mergeCell ref="J13:K13"/>
    <mergeCell ref="L13:M13"/>
    <mergeCell ref="N13:O13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23"/>
  <sheetViews>
    <sheetView tabSelected="0" workbookViewId="0" zoomScale="80" zoomScaleNormal="80" showGridLines="true" showRowColHeaders="1">
      <selection activeCell="B4" sqref="B4"/>
    </sheetView>
  </sheetViews>
  <sheetFormatPr customHeight="true" defaultRowHeight="15" outlineLevelRow="0" outlineLevelCol="0"/>
  <cols>
    <col min="1" max="1" width="17.42578125" customWidth="true" style="0"/>
    <col min="2" max="2" width="24.42578125" customWidth="true" style="22"/>
    <col min="3" max="3" width="16.85546875" customWidth="true" style="22"/>
    <col min="4" max="4" width="16.140625" customWidth="true" style="22"/>
    <col min="5" max="5" width="9.140625" customWidth="true" style="22"/>
    <col min="6" max="6" width="20.140625" customWidth="true" style="0"/>
    <col min="7" max="7" width="10.5703125" customWidth="true" style="0"/>
    <col min="10" max="10" width="23.85546875" customWidth="true" style="0"/>
    <col min="14" max="14" width="11.42578125" customWidth="true" style="0"/>
  </cols>
  <sheetData>
    <row r="1" spans="1:15" customHeight="1" ht="44.45">
      <c r="A1" s="46" t="s">
        <v>12</v>
      </c>
      <c r="B1" s="47" t="s">
        <v>13</v>
      </c>
      <c r="C1" s="23" t="s">
        <v>14</v>
      </c>
      <c r="D1" s="30" t="s">
        <v>15</v>
      </c>
      <c r="E1" s="48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81" s="63" customFormat="1">
      <c r="A2" s="18"/>
      <c r="B2" s="62" t="s">
        <v>65</v>
      </c>
      <c r="C2" s="61">
        <v>39225</v>
      </c>
      <c r="D2" s="51" t="s">
        <v>25</v>
      </c>
      <c r="E2" s="51" t="s">
        <v>66</v>
      </c>
      <c r="F2" s="18">
        <f>2+0.5+2+1+1+0.5+0.5</f>
        <v>7.5</v>
      </c>
      <c r="G2" s="18">
        <f>3+0.5+3+5+5+0.5+0.5</f>
        <v>17.5</v>
      </c>
      <c r="H2" s="18">
        <f>5+0.5+4+5+5+1+0.5</f>
        <v>21</v>
      </c>
      <c r="I2" s="18">
        <f>F2+G2+H2</f>
        <v>46</v>
      </c>
    </row>
    <row r="3" spans="1:15" customHeight="1" ht="81" s="63" customFormat="1">
      <c r="A3" s="18"/>
      <c r="B3" s="51" t="s">
        <v>67</v>
      </c>
      <c r="C3" s="67">
        <v>39097</v>
      </c>
      <c r="D3" s="62" t="s">
        <v>55</v>
      </c>
      <c r="E3" s="62" t="s">
        <v>68</v>
      </c>
      <c r="F3" s="18">
        <f>2+2+1+1</f>
        <v>6</v>
      </c>
      <c r="G3" s="18">
        <f>3+3+3+3</f>
        <v>12</v>
      </c>
      <c r="H3" s="18">
        <f>4+5+5+4</f>
        <v>18</v>
      </c>
      <c r="I3" s="18">
        <f>F3+G3+H3</f>
        <v>36</v>
      </c>
    </row>
    <row r="4" spans="1:15" customHeight="1" ht="81" s="63" customFormat="1">
      <c r="A4" s="18"/>
      <c r="B4" s="64" t="s">
        <v>69</v>
      </c>
      <c r="C4" s="65">
        <v>39422</v>
      </c>
      <c r="D4" s="52" t="s">
        <v>55</v>
      </c>
      <c r="E4" s="64" t="s">
        <v>68</v>
      </c>
      <c r="F4" s="18">
        <f>2+1+1</f>
        <v>4</v>
      </c>
      <c r="G4" s="18">
        <f>2+2+3</f>
        <v>7</v>
      </c>
      <c r="H4" s="18">
        <f>5+3+5</f>
        <v>13</v>
      </c>
      <c r="I4" s="18">
        <f>F4+G4+H4</f>
        <v>24</v>
      </c>
    </row>
    <row r="5" spans="1:15" customHeight="1" ht="81">
      <c r="A5" s="34"/>
      <c r="B5" s="35" t="s">
        <v>70</v>
      </c>
      <c r="C5" s="36">
        <v>40067</v>
      </c>
      <c r="D5" s="37" t="s">
        <v>55</v>
      </c>
      <c r="E5" s="25" t="s">
        <v>60</v>
      </c>
      <c r="F5" s="34">
        <f>1+1</f>
        <v>2</v>
      </c>
      <c r="G5" s="34">
        <f>2+2</f>
        <v>4</v>
      </c>
      <c r="H5" s="34">
        <f>0.5+4+5</f>
        <v>9.5</v>
      </c>
      <c r="I5" s="34">
        <f>F5+G5+H5</f>
        <v>15.5</v>
      </c>
      <c r="J5" s="33"/>
      <c r="K5" s="33"/>
      <c r="L5" s="33"/>
      <c r="M5" s="33"/>
      <c r="N5" s="33"/>
      <c r="O5" s="33"/>
    </row>
    <row r="6" spans="1:15" customHeight="1" ht="80.1" s="16" customFormat="1">
      <c r="A6" s="4"/>
      <c r="B6" s="25" t="s">
        <v>71</v>
      </c>
      <c r="C6" s="24">
        <v>38621</v>
      </c>
      <c r="D6" s="25" t="s">
        <v>55</v>
      </c>
      <c r="E6" s="25" t="s">
        <v>60</v>
      </c>
      <c r="F6" s="4">
        <f>2+1</f>
        <v>3</v>
      </c>
      <c r="G6" s="4">
        <f>2+2</f>
        <v>4</v>
      </c>
      <c r="H6" s="4">
        <f>4+4</f>
        <v>8</v>
      </c>
      <c r="I6" s="4">
        <f>F6+G6+H6</f>
        <v>15</v>
      </c>
    </row>
    <row r="7" spans="1:15" customHeight="1" ht="81">
      <c r="A7" s="4"/>
      <c r="B7" s="25" t="s">
        <v>72</v>
      </c>
      <c r="C7" s="24">
        <v>38747</v>
      </c>
      <c r="D7" s="21" t="s">
        <v>73</v>
      </c>
      <c r="E7" s="21" t="s">
        <v>74</v>
      </c>
      <c r="F7" s="4">
        <f>2</f>
        <v>2</v>
      </c>
      <c r="G7" s="4">
        <f>3</f>
        <v>3</v>
      </c>
      <c r="H7" s="4">
        <f>5</f>
        <v>5</v>
      </c>
      <c r="I7" s="4">
        <f>F7+G7+H7</f>
        <v>10</v>
      </c>
      <c r="J7" s="16"/>
      <c r="K7" s="16"/>
      <c r="L7" s="16"/>
      <c r="M7" s="16"/>
      <c r="N7" s="16"/>
      <c r="O7" s="16"/>
    </row>
    <row r="8" spans="1:15" customHeight="1" ht="80.1" s="33" customFormat="1">
      <c r="A8" s="4"/>
      <c r="B8" s="25" t="s">
        <v>75</v>
      </c>
      <c r="C8" s="24">
        <v>39150</v>
      </c>
      <c r="D8" s="37" t="s">
        <v>76</v>
      </c>
      <c r="E8" s="37" t="s">
        <v>77</v>
      </c>
      <c r="F8" s="4">
        <f>0.5+1</f>
        <v>1.5</v>
      </c>
      <c r="G8" s="4">
        <f>0.5+3</f>
        <v>3.5</v>
      </c>
      <c r="H8" s="4">
        <f>0.5+4</f>
        <v>4.5</v>
      </c>
      <c r="I8" s="4">
        <f>F8+G8+H8</f>
        <v>9.5</v>
      </c>
    </row>
    <row r="9" spans="1:15" customHeight="1" ht="80.1" s="33" customFormat="1">
      <c r="A9" s="4"/>
      <c r="B9" s="25" t="s">
        <v>78</v>
      </c>
      <c r="C9" s="24">
        <v>38675</v>
      </c>
      <c r="D9" s="21" t="s">
        <v>79</v>
      </c>
      <c r="E9" s="31" t="s">
        <v>80</v>
      </c>
      <c r="F9" s="4">
        <f>2</f>
        <v>2</v>
      </c>
      <c r="G9" s="4">
        <f>2</f>
        <v>2</v>
      </c>
      <c r="H9" s="4">
        <f>5</f>
        <v>5</v>
      </c>
      <c r="I9" s="4">
        <f>F9+G9+H9</f>
        <v>9</v>
      </c>
      <c r="J9" s="16"/>
      <c r="K9" s="16"/>
      <c r="L9" s="16"/>
      <c r="M9" s="16"/>
      <c r="N9" s="16"/>
      <c r="O9" s="16"/>
    </row>
    <row r="10" spans="1:15" customHeight="1" ht="80.1" s="33" customFormat="1">
      <c r="A10" s="34"/>
      <c r="B10" s="35" t="s">
        <v>81</v>
      </c>
      <c r="C10" s="36">
        <v>39288</v>
      </c>
      <c r="D10" s="37" t="s">
        <v>76</v>
      </c>
      <c r="E10" s="37" t="s">
        <v>77</v>
      </c>
      <c r="F10" s="39">
        <f>0.5+1</f>
        <v>1.5</v>
      </c>
      <c r="G10" s="34">
        <f>0.5+2</f>
        <v>2.5</v>
      </c>
      <c r="H10" s="34">
        <f>0+5</f>
        <v>5</v>
      </c>
      <c r="I10" s="39">
        <f>F10+G10+H10</f>
        <v>9</v>
      </c>
    </row>
    <row r="11" spans="1:15" customHeight="1" ht="80.1" s="33" customFormat="1">
      <c r="A11" s="4"/>
      <c r="B11" s="25" t="s">
        <v>82</v>
      </c>
      <c r="C11" s="24">
        <v>39059</v>
      </c>
      <c r="D11" s="25" t="s">
        <v>55</v>
      </c>
      <c r="E11" s="25" t="s">
        <v>68</v>
      </c>
      <c r="F11" s="4">
        <f>2</f>
        <v>2</v>
      </c>
      <c r="G11" s="4">
        <f>1</f>
        <v>1</v>
      </c>
      <c r="H11" s="4">
        <f>5</f>
        <v>5</v>
      </c>
      <c r="I11" s="4">
        <f>F11+G11+H11</f>
        <v>8</v>
      </c>
      <c r="J11" s="16"/>
      <c r="K11" s="16"/>
      <c r="L11" s="16"/>
      <c r="M11" s="16"/>
      <c r="N11" s="16"/>
      <c r="O11" s="16"/>
    </row>
    <row r="12" spans="1:15" customHeight="1" ht="80.1" s="33" customFormat="1">
      <c r="A12" s="4"/>
      <c r="B12" s="25" t="s">
        <v>83</v>
      </c>
      <c r="C12" s="24">
        <v>38770</v>
      </c>
      <c r="D12" s="37" t="s">
        <v>76</v>
      </c>
      <c r="E12" s="37" t="s">
        <v>77</v>
      </c>
      <c r="F12" s="4">
        <f>1</f>
        <v>1</v>
      </c>
      <c r="G12" s="4">
        <f>1</f>
        <v>1</v>
      </c>
      <c r="H12" s="4">
        <f>5</f>
        <v>5</v>
      </c>
      <c r="I12" s="4">
        <f>F12+G12+H12</f>
        <v>7</v>
      </c>
    </row>
    <row r="13" spans="1:15" customHeight="1" ht="80.1" s="33" customFormat="1">
      <c r="A13" s="34"/>
      <c r="B13" s="53" t="s">
        <v>84</v>
      </c>
      <c r="C13" s="58">
        <v>39279</v>
      </c>
      <c r="D13" s="50" t="s">
        <v>85</v>
      </c>
      <c r="E13" s="50" t="s">
        <v>86</v>
      </c>
      <c r="F13" s="39">
        <f>0.5+1</f>
        <v>1.5</v>
      </c>
      <c r="G13" s="39">
        <f>0+2</f>
        <v>2</v>
      </c>
      <c r="H13" s="39">
        <f>0.5+3</f>
        <v>3.5</v>
      </c>
      <c r="I13" s="39">
        <f>F13+G13+H13</f>
        <v>7</v>
      </c>
    </row>
    <row r="14" spans="1:15" customHeight="1" ht="15" s="11" customFormat="1">
      <c r="A14" s="10"/>
      <c r="B14" s="26"/>
      <c r="C14" s="26"/>
      <c r="D14" s="27"/>
      <c r="E14" s="27"/>
      <c r="F14" s="10"/>
      <c r="G14" s="10"/>
      <c r="H14" s="10"/>
      <c r="I14" s="10"/>
    </row>
    <row r="15" spans="1:15" customHeight="1" ht="15">
      <c r="J15" s="82" t="s">
        <v>30</v>
      </c>
      <c r="K15" s="82"/>
      <c r="L15" s="82"/>
      <c r="M15" s="82"/>
      <c r="N15" s="82"/>
      <c r="O15" s="82"/>
    </row>
    <row r="16" spans="1:15" customHeight="1" ht="15">
      <c r="J16" s="83" t="s">
        <v>17</v>
      </c>
      <c r="K16" s="83"/>
      <c r="L16" s="83" t="s">
        <v>18</v>
      </c>
      <c r="M16" s="83"/>
      <c r="N16" s="83" t="s">
        <v>19</v>
      </c>
      <c r="O16" s="83"/>
    </row>
    <row r="17" spans="1:15" customHeight="1" ht="15">
      <c r="J17" s="2" t="s">
        <v>31</v>
      </c>
      <c r="K17" s="5" t="s">
        <v>32</v>
      </c>
      <c r="L17" s="2" t="s">
        <v>33</v>
      </c>
      <c r="M17" s="5" t="s">
        <v>32</v>
      </c>
      <c r="N17" s="2" t="s">
        <v>34</v>
      </c>
      <c r="O17" s="5" t="s">
        <v>32</v>
      </c>
    </row>
    <row r="18" spans="1:15" customHeight="1" ht="39.6">
      <c r="J18" s="3" t="s">
        <v>35</v>
      </c>
      <c r="K18" s="5" t="s">
        <v>36</v>
      </c>
      <c r="L18" s="2" t="s">
        <v>37</v>
      </c>
      <c r="M18" s="5" t="s">
        <v>38</v>
      </c>
      <c r="N18" s="2" t="s">
        <v>39</v>
      </c>
      <c r="O18" s="5" t="s">
        <v>36</v>
      </c>
    </row>
    <row r="19" spans="1:15" customHeight="1" ht="15">
      <c r="J19" s="2" t="s">
        <v>40</v>
      </c>
      <c r="K19" s="5" t="s">
        <v>38</v>
      </c>
      <c r="L19" s="2" t="s">
        <v>41</v>
      </c>
      <c r="M19" s="5" t="s">
        <v>42</v>
      </c>
      <c r="N19" s="2" t="s">
        <v>43</v>
      </c>
      <c r="O19" s="5" t="s">
        <v>38</v>
      </c>
    </row>
    <row r="20" spans="1:15" customHeight="1" ht="15">
      <c r="J20" s="2" t="s">
        <v>44</v>
      </c>
      <c r="K20" s="5" t="s">
        <v>42</v>
      </c>
      <c r="L20" s="2" t="s">
        <v>45</v>
      </c>
      <c r="M20" s="5" t="s">
        <v>46</v>
      </c>
      <c r="N20" s="2"/>
      <c r="O20" s="5"/>
    </row>
    <row r="21" spans="1:15" customHeight="1" ht="15">
      <c r="J21" s="2" t="s">
        <v>48</v>
      </c>
      <c r="K21" s="5" t="s">
        <v>46</v>
      </c>
      <c r="L21" s="4"/>
      <c r="M21" s="6"/>
      <c r="N21" s="2"/>
      <c r="O21" s="5"/>
    </row>
    <row r="22" spans="1:15" customHeight="1" ht="15">
      <c r="J22" s="2"/>
      <c r="K22" s="5"/>
      <c r="L22" s="4"/>
      <c r="M22" s="6"/>
      <c r="N22" s="2" t="s">
        <v>50</v>
      </c>
      <c r="O22" s="7">
        <v>0.5</v>
      </c>
    </row>
    <row r="23" spans="1:15" customHeight="1" ht="15">
      <c r="J23" s="1"/>
      <c r="K23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15:O15"/>
    <mergeCell ref="J16:K16"/>
    <mergeCell ref="L16:M16"/>
    <mergeCell ref="N16:O16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79"/>
  <sheetViews>
    <sheetView tabSelected="0" workbookViewId="0" zoomScale="76" zoomScaleNormal="76" showGridLines="true" showRowColHeaders="1">
      <selection activeCell="A50" sqref="A50"/>
    </sheetView>
  </sheetViews>
  <sheetFormatPr customHeight="true" defaultRowHeight="15.75" defaultColWidth="8.85546875" outlineLevelRow="0" outlineLevelCol="0"/>
  <cols>
    <col min="1" max="1" width="18.85546875" customWidth="true" style="33"/>
    <col min="2" max="2" width="24.42578125" customWidth="true" style="56"/>
    <col min="3" max="3" width="16.85546875" customWidth="true" style="56"/>
    <col min="4" max="4" width="12" customWidth="true" style="56"/>
    <col min="5" max="5" width="12.42578125" customWidth="true" style="56"/>
    <col min="6" max="6" width="20.140625" customWidth="true" style="33"/>
    <col min="7" max="7" width="10.5703125" customWidth="true" style="33"/>
    <col min="8" max="8" width="8.85546875" style="33"/>
    <col min="9" max="9" width="7.42578125" customWidth="true" style="33"/>
    <col min="10" max="10" width="23.85546875" customWidth="true" style="33"/>
    <col min="11" max="11" width="8.85546875" style="33"/>
    <col min="12" max="12" width="8.85546875" style="33"/>
    <col min="13" max="13" width="8.85546875" style="33"/>
    <col min="14" max="14" width="11.42578125" customWidth="true" style="33"/>
  </cols>
  <sheetData>
    <row r="1" spans="1:15" customHeight="1" ht="44.45">
      <c r="A1" s="46" t="s">
        <v>12</v>
      </c>
      <c r="B1" s="52" t="s">
        <v>13</v>
      </c>
      <c r="C1" s="52" t="s">
        <v>14</v>
      </c>
      <c r="D1" s="52" t="s">
        <v>15</v>
      </c>
      <c r="E1" s="52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80.1" s="63" customFormat="1">
      <c r="A2" s="18"/>
      <c r="B2" s="64" t="s">
        <v>87</v>
      </c>
      <c r="C2" s="65">
        <v>40455</v>
      </c>
      <c r="D2" s="52" t="s">
        <v>25</v>
      </c>
      <c r="E2" s="52" t="s">
        <v>66</v>
      </c>
      <c r="F2" s="18">
        <f>2+2+1+1</f>
        <v>6</v>
      </c>
      <c r="G2" s="18">
        <f>2+2+2+3</f>
        <v>9</v>
      </c>
      <c r="H2" s="18">
        <f>4+0.5+5+5+5</f>
        <v>19.5</v>
      </c>
      <c r="I2" s="18">
        <f>F2+G2+H2</f>
        <v>34.5</v>
      </c>
    </row>
    <row r="3" spans="1:15" customHeight="1" ht="80.1" s="63" customFormat="1">
      <c r="A3" s="18"/>
      <c r="B3" s="52" t="s">
        <v>88</v>
      </c>
      <c r="C3" s="66">
        <v>40426</v>
      </c>
      <c r="D3" s="64" t="s">
        <v>55</v>
      </c>
      <c r="E3" s="64" t="s">
        <v>68</v>
      </c>
      <c r="F3" s="18">
        <f>2+2+1+1</f>
        <v>6</v>
      </c>
      <c r="G3" s="18">
        <f>3+3+3+3</f>
        <v>12</v>
      </c>
      <c r="H3" s="18">
        <f>3+5+5+3</f>
        <v>16</v>
      </c>
      <c r="I3" s="18">
        <f>F3+G3+H3</f>
        <v>34</v>
      </c>
    </row>
    <row r="4" spans="1:15" customHeight="1" ht="80.1" s="63" customFormat="1">
      <c r="A4" s="18"/>
      <c r="B4" s="64" t="s">
        <v>89</v>
      </c>
      <c r="C4" s="52" t="s">
        <v>90</v>
      </c>
      <c r="D4" s="52" t="s">
        <v>85</v>
      </c>
      <c r="E4" s="52" t="s">
        <v>86</v>
      </c>
      <c r="F4" s="18">
        <f>2+1+1+1</f>
        <v>5</v>
      </c>
      <c r="G4" s="18">
        <f>2+2+2+2</f>
        <v>8</v>
      </c>
      <c r="H4" s="17">
        <f>4+3+5+5</f>
        <v>17</v>
      </c>
      <c r="I4" s="18">
        <f>F4+G4+H4</f>
        <v>30</v>
      </c>
    </row>
    <row r="5" spans="1:15" customHeight="1" ht="80.1">
      <c r="A5" s="34"/>
      <c r="B5" s="53" t="s">
        <v>91</v>
      </c>
      <c r="C5" s="58">
        <v>40711</v>
      </c>
      <c r="D5" s="50" t="s">
        <v>85</v>
      </c>
      <c r="E5" s="50" t="s">
        <v>86</v>
      </c>
      <c r="F5" s="34">
        <f>2+2+1+1</f>
        <v>6</v>
      </c>
      <c r="G5" s="34">
        <f>1+1+1+1</f>
        <v>4</v>
      </c>
      <c r="H5" s="34">
        <f>4+4+3+5</f>
        <v>16</v>
      </c>
      <c r="I5" s="34">
        <f>F5+G5+H5</f>
        <v>26</v>
      </c>
    </row>
    <row r="6" spans="1:15" customHeight="1" ht="80.1">
      <c r="A6" s="34"/>
      <c r="B6" s="53" t="s">
        <v>92</v>
      </c>
      <c r="C6" s="58">
        <v>39588</v>
      </c>
      <c r="D6" s="50" t="s">
        <v>25</v>
      </c>
      <c r="E6" s="50" t="s">
        <v>66</v>
      </c>
      <c r="F6" s="34">
        <f>2+0.5+1+0.5+1+0.5</f>
        <v>5.5</v>
      </c>
      <c r="G6" s="34">
        <f>2+0.5+2+0.5+2+0.5</f>
        <v>7.5</v>
      </c>
      <c r="H6" s="34">
        <f>3+0.5+0.5+4+1+5+1</f>
        <v>15</v>
      </c>
      <c r="I6" s="34">
        <f>F6+G6+H6</f>
        <v>28</v>
      </c>
    </row>
    <row r="7" spans="1:15" customHeight="1" ht="80.1">
      <c r="A7" s="34"/>
      <c r="B7" s="53" t="s">
        <v>93</v>
      </c>
      <c r="C7" s="57">
        <v>40208</v>
      </c>
      <c r="D7" s="53" t="s">
        <v>55</v>
      </c>
      <c r="E7" s="53" t="s">
        <v>60</v>
      </c>
      <c r="F7" s="39">
        <f>2+1+1</f>
        <v>4</v>
      </c>
      <c r="G7" s="39">
        <f>3+3+3</f>
        <v>9</v>
      </c>
      <c r="H7" s="39">
        <f>0.5+3+3+4</f>
        <v>10.5</v>
      </c>
      <c r="I7" s="34">
        <f>F7+G7+H7</f>
        <v>23.5</v>
      </c>
    </row>
    <row r="8" spans="1:15" customHeight="1" ht="80.1">
      <c r="A8" s="34"/>
      <c r="B8" s="50" t="s">
        <v>94</v>
      </c>
      <c r="C8" s="58">
        <v>39610</v>
      </c>
      <c r="D8" s="53" t="s">
        <v>55</v>
      </c>
      <c r="E8" s="53" t="s">
        <v>60</v>
      </c>
      <c r="F8" s="34">
        <f>2+2+1</f>
        <v>5</v>
      </c>
      <c r="G8" s="34">
        <f>1+1+2</f>
        <v>4</v>
      </c>
      <c r="H8" s="34">
        <f>5+4+0.5+4</f>
        <v>13.5</v>
      </c>
      <c r="I8" s="34">
        <f>F8+G8+H8</f>
        <v>22.5</v>
      </c>
    </row>
    <row r="9" spans="1:15" customHeight="1" ht="80.1">
      <c r="A9" s="34"/>
      <c r="B9" s="53" t="s">
        <v>95</v>
      </c>
      <c r="C9" s="57">
        <v>40756</v>
      </c>
      <c r="D9" s="53" t="s">
        <v>55</v>
      </c>
      <c r="E9" s="53" t="s">
        <v>60</v>
      </c>
      <c r="F9" s="34">
        <f>2+1+1</f>
        <v>4</v>
      </c>
      <c r="G9" s="34">
        <f>2+2+2</f>
        <v>6</v>
      </c>
      <c r="H9" s="34">
        <f>0.5+3+4+3</f>
        <v>10.5</v>
      </c>
      <c r="I9" s="34">
        <f>F9+G9+H9</f>
        <v>20.5</v>
      </c>
    </row>
    <row r="10" spans="1:15" customHeight="1" ht="80.1">
      <c r="A10" s="38"/>
      <c r="B10" s="50" t="s">
        <v>96</v>
      </c>
      <c r="C10" s="58">
        <v>41016</v>
      </c>
      <c r="D10" s="53" t="s">
        <v>55</v>
      </c>
      <c r="E10" s="53" t="s">
        <v>68</v>
      </c>
      <c r="F10" s="34">
        <f>2+1</f>
        <v>3</v>
      </c>
      <c r="G10" s="34">
        <f>3+3</f>
        <v>6</v>
      </c>
      <c r="H10" s="34">
        <f>4+3</f>
        <v>7</v>
      </c>
      <c r="I10" s="34">
        <f>F10+G10+H10</f>
        <v>16</v>
      </c>
    </row>
    <row r="11" spans="1:15" customHeight="1" ht="80.1">
      <c r="A11" s="34"/>
      <c r="B11" s="53" t="s">
        <v>97</v>
      </c>
      <c r="C11" s="58">
        <v>40703</v>
      </c>
      <c r="D11" s="50" t="s">
        <v>55</v>
      </c>
      <c r="E11" s="50" t="s">
        <v>60</v>
      </c>
      <c r="F11" s="34">
        <f>2+1</f>
        <v>3</v>
      </c>
      <c r="G11" s="34">
        <f>1+2</f>
        <v>3</v>
      </c>
      <c r="H11" s="34">
        <f>0.5+5+0.5+4</f>
        <v>10</v>
      </c>
      <c r="I11" s="34">
        <f>F11+G11+H11</f>
        <v>16</v>
      </c>
    </row>
    <row r="12" spans="1:15" customHeight="1" ht="80.1">
      <c r="A12" s="34"/>
      <c r="B12" s="53" t="s">
        <v>98</v>
      </c>
      <c r="C12" s="58">
        <v>40213</v>
      </c>
      <c r="D12" s="50" t="s">
        <v>55</v>
      </c>
      <c r="E12" s="50" t="s">
        <v>68</v>
      </c>
      <c r="F12" s="34">
        <f>2+1</f>
        <v>3</v>
      </c>
      <c r="G12" s="34">
        <f>1+1</f>
        <v>2</v>
      </c>
      <c r="H12" s="34">
        <f>0.5+3+5</f>
        <v>8.5</v>
      </c>
      <c r="I12" s="34">
        <f>F12+G12+H12</f>
        <v>13.5</v>
      </c>
    </row>
    <row r="13" spans="1:15" customHeight="1" ht="80.1">
      <c r="A13" s="34"/>
      <c r="B13" s="53" t="s">
        <v>99</v>
      </c>
      <c r="C13" s="58">
        <v>40823</v>
      </c>
      <c r="D13" s="50" t="s">
        <v>25</v>
      </c>
      <c r="E13" s="50" t="s">
        <v>28</v>
      </c>
      <c r="F13" s="34">
        <f>2+1</f>
        <v>3</v>
      </c>
      <c r="G13" s="34">
        <f>1+1</f>
        <v>2</v>
      </c>
      <c r="H13" s="34">
        <f>3+4</f>
        <v>7</v>
      </c>
      <c r="I13" s="34">
        <f>F13+G13+H13</f>
        <v>12</v>
      </c>
    </row>
    <row r="14" spans="1:15" customHeight="1" ht="80.1">
      <c r="A14" s="34"/>
      <c r="B14" s="53" t="s">
        <v>100</v>
      </c>
      <c r="C14" s="58">
        <v>40488</v>
      </c>
      <c r="D14" s="50" t="s">
        <v>85</v>
      </c>
      <c r="E14" s="50" t="s">
        <v>86</v>
      </c>
      <c r="F14" s="39">
        <f>1+1</f>
        <v>2</v>
      </c>
      <c r="G14" s="34">
        <f>1+1</f>
        <v>2</v>
      </c>
      <c r="H14" s="34">
        <f>5+3</f>
        <v>8</v>
      </c>
      <c r="I14" s="34">
        <f>F14+G14+H14</f>
        <v>12</v>
      </c>
    </row>
    <row r="15" spans="1:15" customHeight="1" ht="80.1">
      <c r="A15" s="34"/>
      <c r="B15" s="50" t="s">
        <v>101</v>
      </c>
      <c r="C15" s="58">
        <v>40398</v>
      </c>
      <c r="D15" s="50" t="s">
        <v>85</v>
      </c>
      <c r="E15" s="50" t="s">
        <v>86</v>
      </c>
      <c r="F15" s="34">
        <f>2</f>
        <v>2</v>
      </c>
      <c r="G15" s="34">
        <f>3</f>
        <v>3</v>
      </c>
      <c r="H15" s="34">
        <f>0.5+4+0.5+0.5</f>
        <v>5.5</v>
      </c>
      <c r="I15" s="34">
        <f>F15+G15+H15</f>
        <v>10.5</v>
      </c>
    </row>
    <row r="16" spans="1:15" customHeight="1" ht="80.1">
      <c r="A16" s="34"/>
      <c r="B16" s="53" t="s">
        <v>102</v>
      </c>
      <c r="C16" s="58">
        <v>40204</v>
      </c>
      <c r="D16" s="50" t="s">
        <v>76</v>
      </c>
      <c r="E16" s="50" t="s">
        <v>77</v>
      </c>
      <c r="F16" s="39">
        <f>0.5+1</f>
        <v>1.5</v>
      </c>
      <c r="G16" s="34">
        <f>0.5+3</f>
        <v>3.5</v>
      </c>
      <c r="H16" s="34">
        <f>1+4</f>
        <v>5</v>
      </c>
      <c r="I16" s="39">
        <f>F16+G16+H16</f>
        <v>10</v>
      </c>
    </row>
    <row r="17" spans="1:15" customHeight="1" ht="80.1">
      <c r="A17" s="34"/>
      <c r="B17" s="53" t="s">
        <v>103</v>
      </c>
      <c r="C17" s="58">
        <v>40058</v>
      </c>
      <c r="D17" s="50" t="s">
        <v>25</v>
      </c>
      <c r="E17" s="50" t="s">
        <v>66</v>
      </c>
      <c r="F17" s="39">
        <f>0.5+1</f>
        <v>1.5</v>
      </c>
      <c r="G17" s="34">
        <f>0.5+2</f>
        <v>2.5</v>
      </c>
      <c r="H17" s="34">
        <f>0+5+0.5</f>
        <v>5.5</v>
      </c>
      <c r="I17" s="34">
        <f>F17+G17+H17</f>
        <v>9.5</v>
      </c>
    </row>
    <row r="18" spans="1:15" customHeight="1" ht="80.1">
      <c r="A18" s="34"/>
      <c r="B18" s="53" t="s">
        <v>104</v>
      </c>
      <c r="C18" s="58">
        <v>39613</v>
      </c>
      <c r="D18" s="50" t="s">
        <v>105</v>
      </c>
      <c r="E18" s="50" t="s">
        <v>23</v>
      </c>
      <c r="F18" s="39">
        <f>2</f>
        <v>2</v>
      </c>
      <c r="G18" s="34">
        <f>1</f>
        <v>1</v>
      </c>
      <c r="H18" s="34">
        <f>5</f>
        <v>5</v>
      </c>
      <c r="I18" s="34">
        <f>F18+G18+H18</f>
        <v>8</v>
      </c>
    </row>
    <row r="19" spans="1:15" customHeight="1" ht="80.1">
      <c r="A19" s="8"/>
      <c r="B19" s="50" t="s">
        <v>106</v>
      </c>
      <c r="C19" s="58">
        <v>41190</v>
      </c>
      <c r="D19" s="50" t="s">
        <v>85</v>
      </c>
      <c r="E19" s="50" t="s">
        <v>86</v>
      </c>
      <c r="F19" s="4">
        <f>1</f>
        <v>1</v>
      </c>
      <c r="G19" s="4">
        <f>1</f>
        <v>1</v>
      </c>
      <c r="H19" s="4">
        <f>0.5+5</f>
        <v>5.5</v>
      </c>
      <c r="I19" s="4">
        <f>F19+G19+H19</f>
        <v>7.5</v>
      </c>
      <c r="J19" s="16"/>
      <c r="K19" s="16"/>
      <c r="L19" s="16"/>
      <c r="M19" s="16"/>
      <c r="N19" s="16"/>
      <c r="O19" s="16"/>
    </row>
    <row r="20" spans="1:15" customHeight="1" ht="80.1">
      <c r="A20" s="34"/>
      <c r="B20" s="53" t="s">
        <v>107</v>
      </c>
      <c r="C20" s="58">
        <v>40448</v>
      </c>
      <c r="D20" s="50" t="s">
        <v>25</v>
      </c>
      <c r="E20" s="50" t="s">
        <v>28</v>
      </c>
      <c r="F20" s="34">
        <f>2</f>
        <v>2</v>
      </c>
      <c r="G20" s="34">
        <f>1</f>
        <v>1</v>
      </c>
      <c r="H20" s="34">
        <f>3+0.5</f>
        <v>3.5</v>
      </c>
      <c r="I20" s="34">
        <f>F20+G20+H20</f>
        <v>6.5</v>
      </c>
    </row>
    <row r="21" spans="1:15" customHeight="1" ht="80.1">
      <c r="A21" s="34"/>
      <c r="B21" s="50" t="s">
        <v>108</v>
      </c>
      <c r="C21" s="58">
        <v>40060</v>
      </c>
      <c r="D21" s="53" t="s">
        <v>55</v>
      </c>
      <c r="E21" s="53" t="s">
        <v>60</v>
      </c>
      <c r="F21" s="34">
        <f>1</f>
        <v>1</v>
      </c>
      <c r="G21" s="34">
        <f>2</f>
        <v>2</v>
      </c>
      <c r="H21" s="34">
        <f>0.5+3</f>
        <v>3.5</v>
      </c>
      <c r="I21" s="34">
        <f>F21+G21+H21</f>
        <v>6.5</v>
      </c>
    </row>
    <row r="22" spans="1:15" customHeight="1" ht="80.1">
      <c r="A22" s="34"/>
      <c r="B22" s="53" t="s">
        <v>109</v>
      </c>
      <c r="C22" s="58">
        <v>40853</v>
      </c>
      <c r="D22" s="50" t="s">
        <v>55</v>
      </c>
      <c r="E22" s="50" t="s">
        <v>68</v>
      </c>
      <c r="F22" s="34">
        <f>1</f>
        <v>1</v>
      </c>
      <c r="G22" s="34">
        <f>1</f>
        <v>1</v>
      </c>
      <c r="H22" s="34">
        <f>0.5+0.5+3</f>
        <v>4</v>
      </c>
      <c r="I22" s="34">
        <f>F22+G22+H22</f>
        <v>6</v>
      </c>
    </row>
    <row r="23" spans="1:15" customHeight="1" ht="80.1">
      <c r="A23" s="8"/>
      <c r="B23" s="50" t="s">
        <v>110</v>
      </c>
      <c r="C23" s="58">
        <v>41209</v>
      </c>
      <c r="D23" s="50" t="s">
        <v>111</v>
      </c>
      <c r="E23" s="50" t="s">
        <v>112</v>
      </c>
      <c r="F23" s="4">
        <f>1</f>
        <v>1</v>
      </c>
      <c r="G23" s="4">
        <f>1</f>
        <v>1</v>
      </c>
      <c r="H23" s="4">
        <f>4</f>
        <v>4</v>
      </c>
      <c r="I23" s="4">
        <f>F23+G23+H23</f>
        <v>6</v>
      </c>
      <c r="J23" s="16"/>
      <c r="K23" s="16"/>
      <c r="L23" s="16"/>
      <c r="M23" s="16"/>
      <c r="N23" s="16"/>
      <c r="O23" s="16"/>
    </row>
    <row r="24" spans="1:15" customHeight="1" ht="80.1">
      <c r="A24" s="8"/>
      <c r="B24" s="50" t="s">
        <v>113</v>
      </c>
      <c r="C24" s="58">
        <v>40406</v>
      </c>
      <c r="D24" s="50" t="s">
        <v>111</v>
      </c>
      <c r="E24" s="50" t="s">
        <v>112</v>
      </c>
      <c r="F24" s="4">
        <f>1</f>
        <v>1</v>
      </c>
      <c r="G24" s="4">
        <f>1</f>
        <v>1</v>
      </c>
      <c r="H24" s="4">
        <f>4</f>
        <v>4</v>
      </c>
      <c r="I24" s="4">
        <f>F24+G24+H24</f>
        <v>6</v>
      </c>
      <c r="J24" s="16"/>
      <c r="K24" s="16"/>
      <c r="L24" s="16"/>
      <c r="M24" s="16"/>
      <c r="N24" s="16"/>
      <c r="O24" s="16"/>
    </row>
    <row r="25" spans="1:15" customHeight="1" ht="80.1">
      <c r="A25" s="8"/>
      <c r="B25" s="50" t="s">
        <v>114</v>
      </c>
      <c r="C25" s="58">
        <v>39687</v>
      </c>
      <c r="D25" s="50" t="s">
        <v>111</v>
      </c>
      <c r="E25" s="50" t="s">
        <v>112</v>
      </c>
      <c r="F25" s="4">
        <f>1</f>
        <v>1</v>
      </c>
      <c r="G25" s="4">
        <f>1</f>
        <v>1</v>
      </c>
      <c r="H25" s="4">
        <f>4</f>
        <v>4</v>
      </c>
      <c r="I25" s="4">
        <f>F25+G25+H25</f>
        <v>6</v>
      </c>
      <c r="J25" s="16"/>
      <c r="K25" s="16"/>
      <c r="L25" s="16"/>
      <c r="M25" s="16"/>
      <c r="N25" s="16"/>
      <c r="O25" s="16"/>
    </row>
    <row r="26" spans="1:15" customHeight="1" ht="80.1">
      <c r="A26" s="8"/>
      <c r="B26" s="50" t="s">
        <v>115</v>
      </c>
      <c r="C26" s="58">
        <v>41136</v>
      </c>
      <c r="D26" s="50" t="s">
        <v>111</v>
      </c>
      <c r="E26" s="50" t="s">
        <v>112</v>
      </c>
      <c r="F26" s="4">
        <f>1</f>
        <v>1</v>
      </c>
      <c r="G26" s="4">
        <f>1</f>
        <v>1</v>
      </c>
      <c r="H26" s="4">
        <f>3</f>
        <v>3</v>
      </c>
      <c r="I26" s="4">
        <f>F26+G26+H26</f>
        <v>5</v>
      </c>
      <c r="J26" s="16"/>
      <c r="K26" s="16"/>
      <c r="L26" s="16"/>
      <c r="M26" s="16"/>
      <c r="N26" s="16"/>
      <c r="O26" s="16"/>
    </row>
    <row r="27" spans="1:15" customHeight="1" ht="80.1">
      <c r="A27" s="8"/>
      <c r="B27" s="50" t="s">
        <v>116</v>
      </c>
      <c r="C27" s="58">
        <v>40089</v>
      </c>
      <c r="D27" s="50" t="s">
        <v>111</v>
      </c>
      <c r="E27" s="50" t="s">
        <v>112</v>
      </c>
      <c r="F27" s="4">
        <f>1</f>
        <v>1</v>
      </c>
      <c r="G27" s="4">
        <f>1</f>
        <v>1</v>
      </c>
      <c r="H27" s="4">
        <f>3</f>
        <v>3</v>
      </c>
      <c r="I27" s="4">
        <f>F27+G27+H27</f>
        <v>5</v>
      </c>
      <c r="J27" s="16"/>
      <c r="K27" s="16"/>
      <c r="L27" s="16"/>
      <c r="M27" s="16"/>
      <c r="N27" s="16"/>
      <c r="O27" s="16"/>
    </row>
    <row r="28" spans="1:15" customHeight="1" ht="80.1">
      <c r="A28" s="34"/>
      <c r="B28" s="53" t="s">
        <v>117</v>
      </c>
      <c r="C28" s="58">
        <v>39980</v>
      </c>
      <c r="D28" s="50" t="s">
        <v>85</v>
      </c>
      <c r="E28" s="50" t="s">
        <v>86</v>
      </c>
      <c r="F28" s="34">
        <v>0.5</v>
      </c>
      <c r="G28" s="39">
        <v>0.5</v>
      </c>
      <c r="H28" s="39">
        <f>1+0.5+0.5</f>
        <v>2</v>
      </c>
      <c r="I28" s="34">
        <f>F28+G28+H28</f>
        <v>3</v>
      </c>
    </row>
    <row r="29" spans="1:15" customHeight="1" ht="80.1">
      <c r="A29" s="34"/>
      <c r="B29" s="53" t="s">
        <v>118</v>
      </c>
      <c r="C29" s="58">
        <v>39624</v>
      </c>
      <c r="D29" s="50" t="s">
        <v>76</v>
      </c>
      <c r="E29" s="50" t="s">
        <v>77</v>
      </c>
      <c r="F29" s="39">
        <v>0.5</v>
      </c>
      <c r="G29" s="34">
        <v>0.5</v>
      </c>
      <c r="H29" s="34">
        <f>1+0.5</f>
        <v>1.5</v>
      </c>
      <c r="I29" s="39">
        <f>F29+G29+H29</f>
        <v>2.5</v>
      </c>
    </row>
    <row r="30" spans="1:15" customHeight="1" ht="80.1">
      <c r="A30" s="34"/>
      <c r="B30" s="53" t="s">
        <v>119</v>
      </c>
      <c r="C30" s="58">
        <v>40858</v>
      </c>
      <c r="D30" s="50" t="s">
        <v>85</v>
      </c>
      <c r="E30" s="50" t="s">
        <v>86</v>
      </c>
      <c r="F30" s="34">
        <v>0.5</v>
      </c>
      <c r="G30" s="34">
        <v>0.0</v>
      </c>
      <c r="H30" s="34">
        <f>1+0.5</f>
        <v>1.5</v>
      </c>
      <c r="I30" s="34">
        <f>F30+G30+H30</f>
        <v>2</v>
      </c>
    </row>
    <row r="31" spans="1:15" customHeight="1" ht="80.1">
      <c r="A31" s="34"/>
      <c r="B31" s="53" t="s">
        <v>120</v>
      </c>
      <c r="C31" s="58">
        <v>40081</v>
      </c>
      <c r="D31" s="50" t="s">
        <v>121</v>
      </c>
      <c r="E31" s="50" t="s">
        <v>122</v>
      </c>
      <c r="F31" s="34">
        <v>0.5</v>
      </c>
      <c r="G31" s="39">
        <v>0.5</v>
      </c>
      <c r="H31" s="39">
        <v>0.5</v>
      </c>
      <c r="I31" s="39">
        <f>F31+G31+H31</f>
        <v>1.5</v>
      </c>
    </row>
    <row r="32" spans="1:15" customHeight="1" ht="80.1">
      <c r="A32" s="34"/>
      <c r="B32" s="53" t="s">
        <v>123</v>
      </c>
      <c r="C32" s="58">
        <v>40135</v>
      </c>
      <c r="D32" s="50" t="s">
        <v>85</v>
      </c>
      <c r="E32" s="50" t="s">
        <v>86</v>
      </c>
      <c r="F32" s="39">
        <v>0.5</v>
      </c>
      <c r="G32" s="34">
        <v>0.5</v>
      </c>
      <c r="H32" s="34">
        <v>0.5</v>
      </c>
      <c r="I32" s="39">
        <f>F32+G32+H32</f>
        <v>1.5</v>
      </c>
    </row>
    <row r="33" spans="1:15" customHeight="1" ht="78.6">
      <c r="A33" s="34"/>
      <c r="B33" s="53" t="s">
        <v>124</v>
      </c>
      <c r="C33" s="58">
        <v>39540</v>
      </c>
      <c r="D33" s="50" t="s">
        <v>55</v>
      </c>
      <c r="E33" s="50" t="s">
        <v>60</v>
      </c>
      <c r="F33" s="34"/>
      <c r="G33" s="34"/>
      <c r="H33" s="34">
        <f>0.5+0.5+0.5</f>
        <v>1.5</v>
      </c>
      <c r="I33" s="34">
        <f>F33+G33+H33</f>
        <v>1.5</v>
      </c>
    </row>
    <row r="34" spans="1:15" customHeight="1" ht="78.6">
      <c r="A34" s="34"/>
      <c r="B34" s="53" t="s">
        <v>125</v>
      </c>
      <c r="C34" s="58">
        <v>40370</v>
      </c>
      <c r="D34" s="50" t="s">
        <v>121</v>
      </c>
      <c r="E34" s="50" t="s">
        <v>122</v>
      </c>
      <c r="F34" s="34">
        <v>0.5</v>
      </c>
      <c r="G34" s="34">
        <v>0.0</v>
      </c>
      <c r="H34" s="34">
        <v>0.5</v>
      </c>
      <c r="I34" s="34">
        <f>F34+G34+H34</f>
        <v>1</v>
      </c>
    </row>
    <row r="35" spans="1:15" customHeight="1" ht="78.6">
      <c r="A35" s="34"/>
      <c r="B35" s="53" t="s">
        <v>126</v>
      </c>
      <c r="C35" s="58">
        <v>40219</v>
      </c>
      <c r="D35" s="50" t="s">
        <v>76</v>
      </c>
      <c r="E35" s="50" t="s">
        <v>77</v>
      </c>
      <c r="F35" s="34">
        <v>0.5</v>
      </c>
      <c r="G35" s="39">
        <v>0.5</v>
      </c>
      <c r="H35" s="39">
        <v>0.0</v>
      </c>
      <c r="I35" s="39">
        <f>F35+G35+H35</f>
        <v>1</v>
      </c>
    </row>
    <row r="36" spans="1:15" customHeight="1" ht="78.6">
      <c r="A36" s="34"/>
      <c r="B36" s="53" t="s">
        <v>127</v>
      </c>
      <c r="C36" s="58">
        <v>40371</v>
      </c>
      <c r="D36" s="50" t="s">
        <v>55</v>
      </c>
      <c r="E36" s="50" t="s">
        <v>60</v>
      </c>
      <c r="F36" s="34"/>
      <c r="G36" s="34"/>
      <c r="H36" s="34">
        <f>0.5+0.5</f>
        <v>1</v>
      </c>
      <c r="I36" s="34">
        <f>F36+G36+H36</f>
        <v>1</v>
      </c>
    </row>
    <row r="37" spans="1:15" customHeight="1" ht="78.6">
      <c r="A37" s="34"/>
      <c r="B37" s="53" t="s">
        <v>128</v>
      </c>
      <c r="C37" s="58">
        <v>39849</v>
      </c>
      <c r="D37" s="50" t="s">
        <v>85</v>
      </c>
      <c r="E37" s="50" t="s">
        <v>86</v>
      </c>
      <c r="F37" s="34"/>
      <c r="G37" s="34"/>
      <c r="H37" s="34">
        <f>0.5+0.5</f>
        <v>1</v>
      </c>
      <c r="I37" s="34">
        <f>F37+G37+H37</f>
        <v>1</v>
      </c>
    </row>
    <row r="38" spans="1:15" customHeight="1" ht="78.6">
      <c r="A38" s="39"/>
      <c r="B38" s="53" t="s">
        <v>129</v>
      </c>
      <c r="C38" s="58">
        <v>39362</v>
      </c>
      <c r="D38" s="50" t="s">
        <v>52</v>
      </c>
      <c r="E38" s="59" t="s">
        <v>130</v>
      </c>
      <c r="F38" s="39"/>
      <c r="G38" s="34"/>
      <c r="H38" s="34">
        <f>0.5+0.5</f>
        <v>1</v>
      </c>
      <c r="I38" s="34">
        <f>F38+G38+H38</f>
        <v>1</v>
      </c>
    </row>
    <row r="39" spans="1:15" customHeight="1" ht="78.6">
      <c r="A39" s="39"/>
      <c r="B39" s="53" t="s">
        <v>131</v>
      </c>
      <c r="C39" s="58">
        <v>40915</v>
      </c>
      <c r="D39" s="50" t="s">
        <v>52</v>
      </c>
      <c r="E39" s="59" t="s">
        <v>130</v>
      </c>
      <c r="F39" s="39"/>
      <c r="G39" s="34"/>
      <c r="H39" s="34">
        <f>0.5+0.5</f>
        <v>1</v>
      </c>
      <c r="I39" s="34">
        <f>F39+G39+H39</f>
        <v>1</v>
      </c>
    </row>
    <row r="40" spans="1:15" customHeight="1" ht="78.6">
      <c r="A40" s="34"/>
      <c r="B40" s="53" t="s">
        <v>132</v>
      </c>
      <c r="C40" s="58">
        <v>40156</v>
      </c>
      <c r="D40" s="50" t="s">
        <v>85</v>
      </c>
      <c r="E40" s="50" t="s">
        <v>86</v>
      </c>
      <c r="F40" s="34">
        <v>0.5</v>
      </c>
      <c r="G40" s="34">
        <v>0.0</v>
      </c>
      <c r="H40" s="34">
        <f>0+0.5</f>
        <v>0.5</v>
      </c>
      <c r="I40" s="34">
        <f>F40+G40+H40</f>
        <v>1</v>
      </c>
    </row>
    <row r="41" spans="1:15" customHeight="1" ht="78.6">
      <c r="A41" s="39"/>
      <c r="B41" s="53" t="s">
        <v>133</v>
      </c>
      <c r="C41" s="58">
        <v>41078</v>
      </c>
      <c r="D41" s="50" t="s">
        <v>52</v>
      </c>
      <c r="E41" s="59" t="s">
        <v>130</v>
      </c>
      <c r="F41" s="34"/>
      <c r="G41" s="34"/>
      <c r="H41" s="34">
        <v>0.5</v>
      </c>
      <c r="I41" s="34">
        <f>F41+G41+H41</f>
        <v>0.5</v>
      </c>
    </row>
    <row r="42" spans="1:15" customHeight="1" ht="78.6">
      <c r="A42" s="39"/>
      <c r="B42" s="53" t="s">
        <v>134</v>
      </c>
      <c r="C42" s="58">
        <v>40759</v>
      </c>
      <c r="D42" s="50" t="s">
        <v>85</v>
      </c>
      <c r="E42" s="50" t="s">
        <v>86</v>
      </c>
      <c r="F42" s="34"/>
      <c r="G42" s="34"/>
      <c r="H42" s="34">
        <v>0.5</v>
      </c>
      <c r="I42" s="34">
        <f>F42+G42+H42</f>
        <v>0.5</v>
      </c>
    </row>
    <row r="43" spans="1:15" customHeight="1" ht="78.6">
      <c r="A43" s="39"/>
      <c r="B43" s="53" t="s">
        <v>135</v>
      </c>
      <c r="C43" s="58">
        <v>40342</v>
      </c>
      <c r="D43" s="50" t="s">
        <v>52</v>
      </c>
      <c r="E43" s="59" t="s">
        <v>130</v>
      </c>
      <c r="F43" s="39"/>
      <c r="G43" s="34"/>
      <c r="H43" s="34">
        <v>0.5</v>
      </c>
      <c r="I43" s="34">
        <f>F43+G43+H43</f>
        <v>0.5</v>
      </c>
    </row>
    <row r="44" spans="1:15" customHeight="1" ht="78.6">
      <c r="A44" s="34"/>
      <c r="B44" s="53" t="s">
        <v>136</v>
      </c>
      <c r="C44" s="58">
        <v>40277</v>
      </c>
      <c r="D44" s="50" t="s">
        <v>52</v>
      </c>
      <c r="E44" s="50" t="s">
        <v>137</v>
      </c>
      <c r="F44" s="39"/>
      <c r="G44" s="34"/>
      <c r="H44" s="34">
        <v>0.5</v>
      </c>
      <c r="I44" s="34">
        <f>F44+G44+H44</f>
        <v>0.5</v>
      </c>
    </row>
    <row r="45" spans="1:15" customHeight="1" ht="78.6">
      <c r="A45" s="39"/>
      <c r="B45" s="53" t="s">
        <v>138</v>
      </c>
      <c r="C45" s="58">
        <v>40737</v>
      </c>
      <c r="D45" s="50" t="s">
        <v>52</v>
      </c>
      <c r="E45" s="59" t="s">
        <v>130</v>
      </c>
      <c r="F45" s="39"/>
      <c r="G45" s="34"/>
      <c r="H45" s="34">
        <v>0.5</v>
      </c>
      <c r="I45" s="34">
        <f>F45+G45+H45</f>
        <v>0.5</v>
      </c>
    </row>
    <row r="46" spans="1:15" customHeight="1" ht="78.6">
      <c r="A46" s="8"/>
      <c r="B46" s="50" t="s">
        <v>139</v>
      </c>
      <c r="C46" s="58">
        <v>40972</v>
      </c>
      <c r="D46" s="50" t="s">
        <v>85</v>
      </c>
      <c r="E46" s="50" t="s">
        <v>86</v>
      </c>
      <c r="F46" s="4"/>
      <c r="G46" s="4"/>
      <c r="H46" s="4">
        <f>0.5</f>
        <v>0.5</v>
      </c>
      <c r="I46" s="4">
        <f>F46+G46+H46</f>
        <v>0.5</v>
      </c>
      <c r="J46" s="16"/>
      <c r="K46" s="16"/>
      <c r="L46" s="16"/>
      <c r="M46" s="16"/>
      <c r="N46" s="16"/>
      <c r="O46" s="16"/>
    </row>
    <row r="47" spans="1:15" customHeight="1" ht="78.6">
      <c r="A47" s="8"/>
      <c r="B47" s="50" t="s">
        <v>140</v>
      </c>
      <c r="C47" s="58">
        <v>40952</v>
      </c>
      <c r="D47" s="50" t="s">
        <v>111</v>
      </c>
      <c r="E47" s="50" t="s">
        <v>112</v>
      </c>
      <c r="F47" s="4"/>
      <c r="G47" s="4"/>
      <c r="H47" s="4">
        <f>0.5</f>
        <v>0.5</v>
      </c>
      <c r="I47" s="4">
        <f>F47+G47+H47</f>
        <v>0.5</v>
      </c>
      <c r="J47" s="16"/>
      <c r="K47" s="16"/>
      <c r="L47" s="16"/>
      <c r="M47" s="16"/>
      <c r="N47" s="16"/>
      <c r="O47" s="16"/>
    </row>
    <row r="48" spans="1:15" customHeight="1" ht="78.6">
      <c r="A48" s="8"/>
      <c r="B48" s="50" t="s">
        <v>141</v>
      </c>
      <c r="C48" s="58">
        <v>41123</v>
      </c>
      <c r="D48" s="50" t="s">
        <v>111</v>
      </c>
      <c r="E48" s="50" t="s">
        <v>112</v>
      </c>
      <c r="F48" s="4"/>
      <c r="G48" s="4"/>
      <c r="H48" s="4">
        <f>0.5</f>
        <v>0.5</v>
      </c>
      <c r="I48" s="4">
        <f>F48+G48+H48</f>
        <v>0.5</v>
      </c>
      <c r="J48" s="16"/>
      <c r="K48" s="16"/>
      <c r="L48" s="16"/>
      <c r="M48" s="16"/>
      <c r="N48" s="16"/>
      <c r="O48" s="16"/>
    </row>
    <row r="49" spans="1:15" customHeight="1" ht="78.6">
      <c r="A49" s="8"/>
      <c r="B49" s="50" t="s">
        <v>142</v>
      </c>
      <c r="C49" s="58">
        <v>40471</v>
      </c>
      <c r="D49" s="50" t="s">
        <v>111</v>
      </c>
      <c r="E49" s="50" t="s">
        <v>112</v>
      </c>
      <c r="F49" s="4"/>
      <c r="G49" s="4"/>
      <c r="H49" s="4">
        <f>0.5</f>
        <v>0.5</v>
      </c>
      <c r="I49" s="4">
        <f>F49+G49+H49</f>
        <v>0.5</v>
      </c>
      <c r="J49" s="16"/>
      <c r="K49" s="16"/>
      <c r="L49" s="16"/>
      <c r="M49" s="16"/>
      <c r="N49" s="16"/>
      <c r="O49" s="16"/>
    </row>
    <row r="50" spans="1:15" customHeight="1" ht="78.6">
      <c r="A50" s="8"/>
      <c r="B50" s="50" t="s">
        <v>143</v>
      </c>
      <c r="C50" s="58">
        <v>40896</v>
      </c>
      <c r="D50" s="50" t="s">
        <v>85</v>
      </c>
      <c r="E50" s="50" t="s">
        <v>86</v>
      </c>
      <c r="F50" s="4"/>
      <c r="G50" s="4"/>
      <c r="H50" s="4">
        <f>0.5</f>
        <v>0.5</v>
      </c>
      <c r="I50" s="4">
        <f>F50+G50+H50</f>
        <v>0.5</v>
      </c>
      <c r="J50" s="16"/>
      <c r="K50" s="16"/>
      <c r="L50" s="16"/>
      <c r="M50" s="16"/>
      <c r="N50" s="16"/>
      <c r="O50" s="16"/>
    </row>
    <row r="51" spans="1:15" customHeight="1" ht="78.6" s="0" customFormat="1">
      <c r="A51" s="8"/>
      <c r="B51" s="50" t="s">
        <v>144</v>
      </c>
      <c r="C51" s="58">
        <v>40878</v>
      </c>
      <c r="D51" s="50" t="s">
        <v>111</v>
      </c>
      <c r="E51" s="50" t="s">
        <v>112</v>
      </c>
      <c r="F51" s="4"/>
      <c r="G51" s="4"/>
      <c r="H51" s="4">
        <f>0.5</f>
        <v>0.5</v>
      </c>
      <c r="I51" s="4">
        <f>F51+G51+H51</f>
        <v>0.5</v>
      </c>
    </row>
    <row r="52" spans="1:15" customHeight="1" ht="78.6" s="16" customFormat="1">
      <c r="A52" s="8"/>
      <c r="B52" s="50" t="s">
        <v>145</v>
      </c>
      <c r="C52" s="58">
        <v>39827</v>
      </c>
      <c r="D52" s="50" t="s">
        <v>111</v>
      </c>
      <c r="E52" s="50" t="s">
        <v>112</v>
      </c>
      <c r="F52" s="4"/>
      <c r="G52" s="4"/>
      <c r="H52" s="4">
        <f>0.5</f>
        <v>0.5</v>
      </c>
      <c r="I52" s="4">
        <f>F52+G52+H52</f>
        <v>0.5</v>
      </c>
    </row>
    <row r="53" spans="1:15" customHeight="1" ht="78.6" s="16" customFormat="1">
      <c r="A53" s="8"/>
      <c r="B53" s="50" t="s">
        <v>146</v>
      </c>
      <c r="C53" s="58">
        <v>40397</v>
      </c>
      <c r="D53" s="50" t="s">
        <v>85</v>
      </c>
      <c r="E53" s="50" t="s">
        <v>86</v>
      </c>
      <c r="F53" s="4"/>
      <c r="G53" s="4"/>
      <c r="H53" s="4">
        <f>0.5</f>
        <v>0.5</v>
      </c>
      <c r="I53" s="4">
        <f>F53+G53+H53</f>
        <v>0.5</v>
      </c>
    </row>
    <row r="54" spans="1:15" customHeight="1" ht="78.6" s="16" customFormat="1">
      <c r="A54" s="8"/>
      <c r="B54" s="50" t="s">
        <v>147</v>
      </c>
      <c r="C54" s="58">
        <v>39730</v>
      </c>
      <c r="D54" s="50" t="s">
        <v>85</v>
      </c>
      <c r="E54" s="50" t="s">
        <v>86</v>
      </c>
      <c r="F54" s="4"/>
      <c r="G54" s="4"/>
      <c r="H54" s="4">
        <f>0.5</f>
        <v>0.5</v>
      </c>
      <c r="I54" s="4">
        <f>F54+G54+H54</f>
        <v>0.5</v>
      </c>
    </row>
    <row r="55" spans="1:15" customHeight="1" ht="78.6" s="16" customFormat="1">
      <c r="A55" s="8"/>
      <c r="B55" s="50" t="s">
        <v>148</v>
      </c>
      <c r="C55" s="58">
        <v>40396</v>
      </c>
      <c r="D55" s="50" t="s">
        <v>85</v>
      </c>
      <c r="E55" s="50" t="s">
        <v>86</v>
      </c>
      <c r="F55" s="4"/>
      <c r="G55" s="4"/>
      <c r="H55" s="4">
        <f>0.5</f>
        <v>0.5</v>
      </c>
      <c r="I55" s="4">
        <f>F55+G55+H55</f>
        <v>0.5</v>
      </c>
    </row>
    <row r="56" spans="1:15" customHeight="1" ht="78.6" s="16" customFormat="1">
      <c r="A56" s="8"/>
      <c r="B56" s="21" t="s">
        <v>149</v>
      </c>
      <c r="C56" s="20">
        <v>41079</v>
      </c>
      <c r="D56" s="25" t="s">
        <v>85</v>
      </c>
      <c r="E56" s="21" t="s">
        <v>86</v>
      </c>
      <c r="F56" s="4"/>
      <c r="G56" s="4"/>
      <c r="H56" s="4">
        <f>0.5</f>
        <v>0.5</v>
      </c>
      <c r="I56" s="4">
        <f>F56+G56+H56</f>
        <v>0.5</v>
      </c>
    </row>
    <row r="57" spans="1:15" customHeight="1" ht="78.6" s="16" customFormat="1">
      <c r="A57" s="34"/>
      <c r="B57" s="50" t="s">
        <v>150</v>
      </c>
      <c r="C57" s="58">
        <v>40682</v>
      </c>
      <c r="D57" s="53" t="s">
        <v>55</v>
      </c>
      <c r="E57" s="53" t="s">
        <v>68</v>
      </c>
      <c r="F57" s="34"/>
      <c r="G57" s="34"/>
      <c r="H57" s="34"/>
      <c r="I57" s="34">
        <f>F57+G57+H57</f>
        <v>0</v>
      </c>
      <c r="J57" s="33"/>
      <c r="K57" s="33"/>
      <c r="L57" s="33"/>
      <c r="M57" s="33"/>
      <c r="N57" s="33"/>
      <c r="O57" s="33"/>
    </row>
    <row r="58" spans="1:15" customHeight="1" ht="78.6" s="16" customFormat="1">
      <c r="A58" s="34"/>
      <c r="B58" s="53" t="s">
        <v>151</v>
      </c>
      <c r="C58" s="58">
        <v>39817</v>
      </c>
      <c r="D58" s="53" t="s">
        <v>55</v>
      </c>
      <c r="E58" s="53" t="s">
        <v>68</v>
      </c>
      <c r="F58" s="34"/>
      <c r="G58" s="34"/>
      <c r="H58" s="39"/>
      <c r="I58" s="34">
        <f>F58+G58+H58</f>
        <v>0</v>
      </c>
      <c r="J58" s="33"/>
      <c r="K58" s="33"/>
      <c r="L58" s="33"/>
      <c r="M58" s="33"/>
      <c r="N58" s="33"/>
      <c r="O58" s="33"/>
    </row>
    <row r="59" spans="1:15" customHeight="1" ht="78.6" s="16" customFormat="1">
      <c r="A59" s="34"/>
      <c r="B59" s="50" t="s">
        <v>152</v>
      </c>
      <c r="C59" s="58">
        <v>39683</v>
      </c>
      <c r="D59" s="53" t="s">
        <v>55</v>
      </c>
      <c r="E59" s="53" t="s">
        <v>68</v>
      </c>
      <c r="F59" s="34"/>
      <c r="G59" s="34"/>
      <c r="H59" s="34"/>
      <c r="I59" s="34">
        <f>F59+G59+H59</f>
        <v>0</v>
      </c>
      <c r="J59" s="33"/>
      <c r="K59" s="33"/>
      <c r="L59" s="33"/>
      <c r="M59" s="33"/>
      <c r="N59" s="33"/>
      <c r="O59" s="33"/>
    </row>
    <row r="60" spans="1:15" customHeight="1" ht="78.6" s="16" customFormat="1">
      <c r="A60" s="34"/>
      <c r="B60" s="53" t="s">
        <v>153</v>
      </c>
      <c r="C60" s="58">
        <v>41064</v>
      </c>
      <c r="D60" s="50" t="s">
        <v>85</v>
      </c>
      <c r="E60" s="50" t="s">
        <v>86</v>
      </c>
      <c r="F60" s="34"/>
      <c r="G60" s="34"/>
      <c r="H60" s="39"/>
      <c r="I60" s="34">
        <f>F60+G60+H60</f>
        <v>0</v>
      </c>
      <c r="J60" s="33"/>
      <c r="K60" s="33"/>
      <c r="L60" s="33"/>
      <c r="M60" s="33"/>
      <c r="N60" s="33"/>
      <c r="O60" s="33"/>
    </row>
    <row r="61" spans="1:15" customHeight="1" ht="78.6" s="16" customFormat="1">
      <c r="A61" s="34"/>
      <c r="B61" s="53" t="s">
        <v>154</v>
      </c>
      <c r="C61" s="58">
        <v>39498</v>
      </c>
      <c r="D61" s="50" t="s">
        <v>85</v>
      </c>
      <c r="E61" s="50" t="s">
        <v>86</v>
      </c>
      <c r="F61" s="34"/>
      <c r="G61" s="34"/>
      <c r="H61" s="39"/>
      <c r="I61" s="34">
        <f>F61+G61+H61</f>
        <v>0</v>
      </c>
      <c r="J61" s="33"/>
      <c r="K61" s="33"/>
      <c r="L61" s="33"/>
      <c r="M61" s="33"/>
      <c r="N61" s="33"/>
      <c r="O61" s="33"/>
    </row>
    <row r="62" spans="1:15" customHeight="1" ht="78.6" s="16" customFormat="1">
      <c r="A62" s="34"/>
      <c r="B62" s="50" t="s">
        <v>155</v>
      </c>
      <c r="C62" s="58">
        <v>39427</v>
      </c>
      <c r="D62" s="53" t="s">
        <v>55</v>
      </c>
      <c r="E62" s="53" t="s">
        <v>60</v>
      </c>
      <c r="F62" s="34"/>
      <c r="G62" s="34"/>
      <c r="H62" s="34"/>
      <c r="I62" s="34">
        <f>F62+G62+H62</f>
        <v>0</v>
      </c>
      <c r="J62" s="33"/>
      <c r="K62" s="33"/>
      <c r="L62" s="33"/>
      <c r="M62" s="33"/>
      <c r="N62" s="33"/>
      <c r="O62" s="33"/>
    </row>
    <row r="63" spans="1:15" customHeight="1" ht="78.6" s="16" customFormat="1">
      <c r="A63" s="34"/>
      <c r="B63" s="50" t="s">
        <v>156</v>
      </c>
      <c r="C63" s="58">
        <v>39059</v>
      </c>
      <c r="D63" s="53" t="s">
        <v>55</v>
      </c>
      <c r="E63" s="53" t="s">
        <v>68</v>
      </c>
      <c r="F63" s="34"/>
      <c r="G63" s="34"/>
      <c r="H63" s="34"/>
      <c r="I63" s="34">
        <f>F63+G63+H63</f>
        <v>0</v>
      </c>
      <c r="J63" s="33"/>
      <c r="K63" s="33"/>
      <c r="L63" s="33"/>
      <c r="M63" s="33"/>
      <c r="N63" s="33"/>
      <c r="O63" s="33"/>
    </row>
    <row r="64" spans="1:15" customHeight="1" ht="78.6" s="16" customFormat="1">
      <c r="A64" s="34"/>
      <c r="B64" s="50" t="s">
        <v>157</v>
      </c>
      <c r="C64" s="58">
        <v>40219</v>
      </c>
      <c r="D64" s="50" t="s">
        <v>85</v>
      </c>
      <c r="E64" s="50" t="s">
        <v>86</v>
      </c>
      <c r="F64" s="34"/>
      <c r="G64" s="34"/>
      <c r="H64" s="34"/>
      <c r="I64" s="34">
        <f>F64+G64+H64</f>
        <v>0</v>
      </c>
      <c r="J64" s="33"/>
      <c r="K64" s="33"/>
      <c r="L64" s="33"/>
      <c r="M64" s="33"/>
      <c r="N64" s="33"/>
      <c r="O64" s="33"/>
    </row>
    <row r="65" spans="1:15" customHeight="1" ht="78.6" s="16" customFormat="1">
      <c r="A65" s="34"/>
      <c r="B65" s="50" t="s">
        <v>158</v>
      </c>
      <c r="C65" s="58">
        <v>40315</v>
      </c>
      <c r="D65" s="50" t="s">
        <v>85</v>
      </c>
      <c r="E65" s="50" t="s">
        <v>86</v>
      </c>
      <c r="F65" s="39"/>
      <c r="G65" s="39"/>
      <c r="H65" s="39"/>
      <c r="I65" s="34">
        <f>F65+G65+H65</f>
        <v>0</v>
      </c>
      <c r="J65" s="33"/>
      <c r="K65" s="33"/>
      <c r="L65" s="33"/>
      <c r="M65" s="33"/>
      <c r="N65" s="33"/>
      <c r="O65" s="33"/>
    </row>
    <row r="66" spans="1:15" customHeight="1" ht="78.6" s="16" customFormat="1">
      <c r="A66" s="34"/>
      <c r="B66" s="53" t="s">
        <v>159</v>
      </c>
      <c r="C66" s="58">
        <v>39346</v>
      </c>
      <c r="D66" s="50" t="s">
        <v>55</v>
      </c>
      <c r="E66" s="50" t="s">
        <v>68</v>
      </c>
      <c r="F66" s="34"/>
      <c r="G66" s="34"/>
      <c r="H66" s="34"/>
      <c r="I66" s="34">
        <f>F66+G66+H66</f>
        <v>0</v>
      </c>
      <c r="J66" s="33"/>
      <c r="K66" s="33"/>
      <c r="L66" s="33"/>
      <c r="M66" s="33"/>
      <c r="N66" s="33"/>
      <c r="O66" s="33"/>
    </row>
    <row r="67" spans="1:15" customHeight="1" ht="78.6" s="16" customFormat="1">
      <c r="A67" s="34"/>
      <c r="B67" s="53" t="s">
        <v>160</v>
      </c>
      <c r="C67" s="58">
        <v>40443</v>
      </c>
      <c r="D67" s="50" t="s">
        <v>85</v>
      </c>
      <c r="E67" s="50" t="s">
        <v>86</v>
      </c>
      <c r="F67" s="34"/>
      <c r="G67" s="34"/>
      <c r="H67" s="34"/>
      <c r="I67" s="34">
        <f>F67+G67+H67</f>
        <v>0</v>
      </c>
      <c r="J67" s="33"/>
      <c r="K67" s="33"/>
      <c r="L67" s="33"/>
      <c r="M67" s="33"/>
      <c r="N67" s="33"/>
      <c r="O67" s="33"/>
    </row>
    <row r="68" spans="1:15" customHeight="1" ht="78.6" s="16" customFormat="1">
      <c r="A68" s="34"/>
      <c r="B68" s="53" t="s">
        <v>161</v>
      </c>
      <c r="C68" s="58">
        <v>40797</v>
      </c>
      <c r="D68" s="50" t="s">
        <v>85</v>
      </c>
      <c r="E68" s="50" t="s">
        <v>86</v>
      </c>
      <c r="F68" s="34"/>
      <c r="G68" s="34"/>
      <c r="H68" s="34"/>
      <c r="I68" s="34">
        <f>F68+G68+H68</f>
        <v>0</v>
      </c>
      <c r="J68" s="33"/>
      <c r="K68" s="33"/>
      <c r="L68" s="33"/>
      <c r="M68" s="33"/>
      <c r="N68" s="33"/>
      <c r="O68" s="33"/>
    </row>
    <row r="69" spans="1:15" customHeight="1" ht="15.75">
      <c r="A69" s="40"/>
      <c r="B69" s="54"/>
      <c r="C69" s="54"/>
      <c r="D69" s="54"/>
      <c r="E69" s="55"/>
      <c r="F69" s="40"/>
      <c r="G69" s="40"/>
      <c r="H69" s="40"/>
      <c r="I69" s="40"/>
    </row>
    <row r="70" spans="1:15" customHeight="1" ht="15.75">
      <c r="A70" s="40"/>
      <c r="B70" s="55"/>
      <c r="C70" s="55"/>
      <c r="D70" s="55"/>
      <c r="E70" s="54"/>
      <c r="F70" s="40"/>
      <c r="G70" s="40"/>
      <c r="H70" s="40"/>
      <c r="I70" s="40"/>
    </row>
    <row r="71" spans="1:15" customHeight="1" ht="15.75">
      <c r="A71" s="40"/>
      <c r="B71" s="55"/>
      <c r="C71" s="55"/>
      <c r="D71" s="55"/>
      <c r="E71" s="54"/>
      <c r="F71" s="40"/>
      <c r="G71" s="40"/>
      <c r="H71" s="40"/>
      <c r="I71" s="40"/>
    </row>
    <row r="72" spans="1:15" customHeight="1" ht="15.75">
      <c r="J72" s="86" t="s">
        <v>30</v>
      </c>
      <c r="K72" s="87"/>
      <c r="L72" s="87"/>
      <c r="M72" s="87"/>
      <c r="N72" s="87"/>
      <c r="O72" s="88"/>
    </row>
    <row r="73" spans="1:15" customHeight="1" ht="15.75">
      <c r="J73" s="84" t="s">
        <v>17</v>
      </c>
      <c r="K73" s="85"/>
      <c r="L73" s="84" t="s">
        <v>18</v>
      </c>
      <c r="M73" s="85"/>
      <c r="N73" s="84" t="s">
        <v>19</v>
      </c>
      <c r="O73" s="85"/>
    </row>
    <row r="74" spans="1:15" customHeight="1" ht="15.75">
      <c r="J74" s="34" t="s">
        <v>31</v>
      </c>
      <c r="K74" s="6" t="s">
        <v>32</v>
      </c>
      <c r="L74" s="34" t="s">
        <v>33</v>
      </c>
      <c r="M74" s="6" t="s">
        <v>32</v>
      </c>
      <c r="N74" s="34" t="s">
        <v>34</v>
      </c>
      <c r="O74" s="6" t="s">
        <v>32</v>
      </c>
    </row>
    <row r="75" spans="1:15" customHeight="1" ht="39.6">
      <c r="J75" s="41" t="s">
        <v>35</v>
      </c>
      <c r="K75" s="6" t="s">
        <v>36</v>
      </c>
      <c r="L75" s="34" t="s">
        <v>37</v>
      </c>
      <c r="M75" s="6" t="s">
        <v>38</v>
      </c>
      <c r="N75" s="34" t="s">
        <v>39</v>
      </c>
      <c r="O75" s="6" t="s">
        <v>36</v>
      </c>
    </row>
    <row r="76" spans="1:15" customHeight="1" ht="15.75">
      <c r="J76" s="34" t="s">
        <v>40</v>
      </c>
      <c r="K76" s="6" t="s">
        <v>38</v>
      </c>
      <c r="L76" s="34" t="s">
        <v>41</v>
      </c>
      <c r="M76" s="6" t="s">
        <v>42</v>
      </c>
      <c r="N76" s="34" t="s">
        <v>43</v>
      </c>
      <c r="O76" s="6" t="s">
        <v>38</v>
      </c>
    </row>
    <row r="77" spans="1:15" customHeight="1" ht="15.75">
      <c r="J77" s="34" t="s">
        <v>44</v>
      </c>
      <c r="K77" s="6" t="s">
        <v>42</v>
      </c>
      <c r="L77" s="34" t="s">
        <v>45</v>
      </c>
      <c r="M77" s="6" t="s">
        <v>46</v>
      </c>
      <c r="N77" s="34"/>
      <c r="O77" s="6"/>
    </row>
    <row r="78" spans="1:15" customHeight="1" ht="15.75">
      <c r="J78" s="34" t="s">
        <v>48</v>
      </c>
      <c r="K78" s="6" t="s">
        <v>46</v>
      </c>
      <c r="L78" s="34"/>
      <c r="M78" s="6"/>
      <c r="N78" s="34"/>
      <c r="O78" s="6"/>
    </row>
    <row r="79" spans="1:15" customHeight="1" ht="15.75">
      <c r="J79" s="34"/>
      <c r="K79" s="6"/>
      <c r="L79" s="34"/>
      <c r="M79" s="6"/>
      <c r="N79" s="34" t="s">
        <v>50</v>
      </c>
      <c r="O79" s="42">
        <v>0.5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N73:O73"/>
    <mergeCell ref="L73:M73"/>
    <mergeCell ref="J72:O72"/>
    <mergeCell ref="J73:K73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39"/>
  <sheetViews>
    <sheetView tabSelected="0" workbookViewId="0" zoomScale="85" zoomScaleNormal="85" showGridLines="true" showRowColHeaders="1">
      <selection activeCell="B4" sqref="B4"/>
    </sheetView>
  </sheetViews>
  <sheetFormatPr customHeight="true" defaultRowHeight="15" outlineLevelRow="0" outlineLevelCol="0"/>
  <cols>
    <col min="1" max="1" width="17" customWidth="true" style="0"/>
    <col min="2" max="2" width="24.42578125" customWidth="true" style="22"/>
    <col min="3" max="3" width="15.42578125" customWidth="true" style="22"/>
    <col min="4" max="4" width="13.42578125" customWidth="true" style="22"/>
    <col min="5" max="5" width="12.85546875" customWidth="true" style="22"/>
    <col min="6" max="6" width="20.140625" customWidth="true" style="0"/>
    <col min="7" max="7" width="10.5703125" customWidth="true" style="0"/>
    <col min="9" max="9" width="7.42578125" customWidth="true" style="0"/>
    <col min="10" max="10" width="23.85546875" customWidth="true" style="0"/>
    <col min="14" max="14" width="11.42578125" customWidth="true" style="0"/>
  </cols>
  <sheetData>
    <row r="1" spans="1:15" customHeight="1" ht="44.45">
      <c r="A1" s="46" t="s">
        <v>12</v>
      </c>
      <c r="B1" s="47" t="s">
        <v>13</v>
      </c>
      <c r="C1" s="19" t="s">
        <v>162</v>
      </c>
      <c r="D1" s="28" t="s">
        <v>15</v>
      </c>
      <c r="E1" s="28" t="s">
        <v>16</v>
      </c>
      <c r="F1" s="18" t="s">
        <v>17</v>
      </c>
      <c r="G1" s="18" t="s">
        <v>18</v>
      </c>
      <c r="H1" s="18" t="s">
        <v>19</v>
      </c>
      <c r="I1" s="17" t="s">
        <v>20</v>
      </c>
    </row>
    <row r="2" spans="1:15" customHeight="1" ht="78.6" s="63" customFormat="1">
      <c r="A2" s="18"/>
      <c r="B2" s="51" t="s">
        <v>163</v>
      </c>
      <c r="C2" s="61">
        <v>41495</v>
      </c>
      <c r="D2" s="62" t="s">
        <v>55</v>
      </c>
      <c r="E2" s="62" t="s">
        <v>68</v>
      </c>
      <c r="F2" s="18">
        <f>2+2+1+1</f>
        <v>6</v>
      </c>
      <c r="G2" s="18">
        <f>3+2+3+3</f>
        <v>11</v>
      </c>
      <c r="H2" s="18">
        <f>5+5+4+4</f>
        <v>18</v>
      </c>
      <c r="I2" s="18">
        <f>F2+G2+H2</f>
        <v>35</v>
      </c>
    </row>
    <row r="3" spans="1:15" customHeight="1" ht="78.6" s="63" customFormat="1">
      <c r="A3" s="17"/>
      <c r="B3" s="51" t="s">
        <v>164</v>
      </c>
      <c r="C3" s="61">
        <v>41711</v>
      </c>
      <c r="D3" s="51" t="s">
        <v>55</v>
      </c>
      <c r="E3" s="51" t="s">
        <v>165</v>
      </c>
      <c r="F3" s="18">
        <f>2+2+1+1</f>
        <v>6</v>
      </c>
      <c r="G3" s="18">
        <f>1+2+3+5</f>
        <v>11</v>
      </c>
      <c r="H3" s="18">
        <f>4+3+5+5</f>
        <v>17</v>
      </c>
      <c r="I3" s="18">
        <f>F3+G3+H3</f>
        <v>34</v>
      </c>
    </row>
    <row r="4" spans="1:15" customHeight="1" ht="78.6" s="63" customFormat="1">
      <c r="A4" s="17"/>
      <c r="B4" s="81" t="s">
        <v>166</v>
      </c>
      <c r="C4" s="61">
        <v>41829</v>
      </c>
      <c r="D4" s="81" t="s">
        <v>85</v>
      </c>
      <c r="E4" s="81" t="s">
        <v>86</v>
      </c>
      <c r="F4" s="18">
        <f>0.5+2+1+1+1</f>
        <v>5.5</v>
      </c>
      <c r="G4" s="18">
        <f>0.5+2+2+2+1</f>
        <v>7.5</v>
      </c>
      <c r="H4" s="18">
        <f>0.5+4+3+4+5</f>
        <v>16.5</v>
      </c>
      <c r="I4" s="18">
        <f>F4+G4+H4</f>
        <v>29.5</v>
      </c>
    </row>
    <row r="5" spans="1:15" customHeight="1" ht="78.6" s="63" customFormat="1">
      <c r="A5" s="17"/>
      <c r="B5" s="51" t="s">
        <v>167</v>
      </c>
      <c r="C5" s="61">
        <v>41353</v>
      </c>
      <c r="D5" s="51" t="s">
        <v>25</v>
      </c>
      <c r="E5" s="51" t="s">
        <v>66</v>
      </c>
      <c r="F5" s="18">
        <f>2+1+1</f>
        <v>4</v>
      </c>
      <c r="G5" s="18">
        <f>1+2+3</f>
        <v>6</v>
      </c>
      <c r="H5" s="18">
        <f>5+0.5+5+5</f>
        <v>15.5</v>
      </c>
      <c r="I5" s="18">
        <f>F5+G5+H5</f>
        <v>25.5</v>
      </c>
    </row>
    <row r="6" spans="1:15" customHeight="1" ht="78.6" s="13" customFormat="1">
      <c r="A6" s="8"/>
      <c r="B6" s="21" t="s">
        <v>168</v>
      </c>
      <c r="C6" s="20">
        <v>41951</v>
      </c>
      <c r="D6" s="25" t="s">
        <v>55</v>
      </c>
      <c r="E6" s="25" t="s">
        <v>165</v>
      </c>
      <c r="F6" s="4">
        <f>2+1+1</f>
        <v>4</v>
      </c>
      <c r="G6" s="4">
        <f>1+2+2</f>
        <v>5</v>
      </c>
      <c r="H6" s="4">
        <f>5+4+3</f>
        <v>12</v>
      </c>
      <c r="I6" s="4">
        <f>F6+G6+H6</f>
        <v>21</v>
      </c>
    </row>
    <row r="7" spans="1:15" customHeight="1" ht="78.6" s="13" customFormat="1">
      <c r="A7" s="8"/>
      <c r="B7" s="21" t="s">
        <v>169</v>
      </c>
      <c r="C7" s="20">
        <v>41727</v>
      </c>
      <c r="D7" s="21" t="s">
        <v>52</v>
      </c>
      <c r="E7" s="21" t="s">
        <v>74</v>
      </c>
      <c r="F7" s="4">
        <f>2+1+1</f>
        <v>4</v>
      </c>
      <c r="G7" s="4">
        <f>1+1+1</f>
        <v>3</v>
      </c>
      <c r="H7" s="4">
        <f>4+5+4</f>
        <v>13</v>
      </c>
      <c r="I7" s="4">
        <f>F7+G7+H7</f>
        <v>20</v>
      </c>
    </row>
    <row r="8" spans="1:15" customHeight="1" ht="78.6" s="15" customFormat="1">
      <c r="A8" s="8"/>
      <c r="B8" s="21" t="s">
        <v>170</v>
      </c>
      <c r="C8" s="20">
        <v>41268</v>
      </c>
      <c r="D8" s="21" t="s">
        <v>85</v>
      </c>
      <c r="E8" s="21" t="s">
        <v>86</v>
      </c>
      <c r="F8" s="4">
        <f>2+1</f>
        <v>3</v>
      </c>
      <c r="G8" s="4">
        <f>1+2</f>
        <v>3</v>
      </c>
      <c r="H8" s="4">
        <f>3+5</f>
        <v>8</v>
      </c>
      <c r="I8" s="4">
        <f>F8+G8+H8</f>
        <v>14</v>
      </c>
    </row>
    <row r="9" spans="1:15" customHeight="1" ht="78.6" s="16" customFormat="1">
      <c r="A9" s="4"/>
      <c r="B9" s="21" t="s">
        <v>171</v>
      </c>
      <c r="C9" s="20">
        <v>41829</v>
      </c>
      <c r="D9" s="25" t="s">
        <v>55</v>
      </c>
      <c r="E9" s="25" t="s">
        <v>68</v>
      </c>
      <c r="F9" s="4">
        <f>2</f>
        <v>2</v>
      </c>
      <c r="G9" s="4">
        <f>3</f>
        <v>3</v>
      </c>
      <c r="H9" s="4">
        <f>4</f>
        <v>4</v>
      </c>
      <c r="I9" s="4">
        <f>F9+G9+H9</f>
        <v>9</v>
      </c>
    </row>
    <row r="10" spans="1:15" customHeight="1" ht="78.6" s="16" customFormat="1">
      <c r="A10" s="8"/>
      <c r="B10" s="21" t="s">
        <v>172</v>
      </c>
      <c r="C10" s="20">
        <v>42024</v>
      </c>
      <c r="D10" s="25" t="s">
        <v>55</v>
      </c>
      <c r="E10" s="21" t="s">
        <v>173</v>
      </c>
      <c r="F10" s="4">
        <f>1</f>
        <v>1</v>
      </c>
      <c r="G10" s="4">
        <f>1</f>
        <v>1</v>
      </c>
      <c r="H10" s="4">
        <f>5</f>
        <v>5</v>
      </c>
      <c r="I10" s="4">
        <f>F10+G10+H10</f>
        <v>7</v>
      </c>
    </row>
    <row r="11" spans="1:15" customHeight="1" ht="78.6" s="16" customFormat="1">
      <c r="A11" s="8"/>
      <c r="B11" s="21" t="s">
        <v>174</v>
      </c>
      <c r="C11" s="20">
        <v>41810</v>
      </c>
      <c r="D11" s="25" t="s">
        <v>85</v>
      </c>
      <c r="E11" s="21" t="s">
        <v>86</v>
      </c>
      <c r="F11" s="4">
        <f>1</f>
        <v>1</v>
      </c>
      <c r="G11" s="4">
        <f>1</f>
        <v>1</v>
      </c>
      <c r="H11" s="4">
        <f>5</f>
        <v>5</v>
      </c>
      <c r="I11" s="4">
        <f>F11+G11+H11</f>
        <v>7</v>
      </c>
    </row>
    <row r="12" spans="1:15" customHeight="1" ht="78.6" s="16" customFormat="1">
      <c r="A12" s="8"/>
      <c r="B12" s="21" t="s">
        <v>175</v>
      </c>
      <c r="C12" s="20">
        <v>41334</v>
      </c>
      <c r="D12" s="29" t="s">
        <v>55</v>
      </c>
      <c r="E12" s="21" t="s">
        <v>68</v>
      </c>
      <c r="F12" s="4">
        <f>2</f>
        <v>2</v>
      </c>
      <c r="G12" s="4">
        <f>1</f>
        <v>1</v>
      </c>
      <c r="H12" s="4">
        <f>3</f>
        <v>3</v>
      </c>
      <c r="I12" s="4">
        <f>F12+G12+H12</f>
        <v>6</v>
      </c>
    </row>
    <row r="13" spans="1:15" customHeight="1" ht="78.6" s="16" customFormat="1">
      <c r="A13" s="8"/>
      <c r="B13" s="21" t="s">
        <v>176</v>
      </c>
      <c r="C13" s="20">
        <v>41916</v>
      </c>
      <c r="D13" s="25" t="s">
        <v>85</v>
      </c>
      <c r="E13" s="21" t="s">
        <v>86</v>
      </c>
      <c r="F13" s="4">
        <f>1</f>
        <v>1</v>
      </c>
      <c r="G13" s="4">
        <f>1</f>
        <v>1</v>
      </c>
      <c r="H13" s="4">
        <f>4</f>
        <v>4</v>
      </c>
      <c r="I13" s="4">
        <f>F13+G13+H13</f>
        <v>6</v>
      </c>
    </row>
    <row r="14" spans="1:15" customHeight="1" ht="78.6" s="16" customFormat="1">
      <c r="A14" s="8"/>
      <c r="B14" s="21" t="s">
        <v>177</v>
      </c>
      <c r="C14" s="20">
        <v>41259</v>
      </c>
      <c r="D14" s="21" t="s">
        <v>85</v>
      </c>
      <c r="E14" s="21" t="s">
        <v>86</v>
      </c>
      <c r="F14" s="4">
        <f>1</f>
        <v>1</v>
      </c>
      <c r="G14" s="4">
        <f>1</f>
        <v>1</v>
      </c>
      <c r="H14" s="4">
        <f>0.5+3</f>
        <v>3.5</v>
      </c>
      <c r="I14" s="4">
        <f>F14+G14+H14</f>
        <v>5.5</v>
      </c>
    </row>
    <row r="15" spans="1:15" customHeight="1" ht="78.6" s="16" customFormat="1">
      <c r="A15" s="8"/>
      <c r="B15" s="21" t="s">
        <v>178</v>
      </c>
      <c r="C15" s="20">
        <v>41836</v>
      </c>
      <c r="D15" s="60" t="s">
        <v>85</v>
      </c>
      <c r="E15" s="21" t="s">
        <v>86</v>
      </c>
      <c r="F15" s="4">
        <f>1</f>
        <v>1</v>
      </c>
      <c r="G15" s="4">
        <f>1</f>
        <v>1</v>
      </c>
      <c r="H15" s="4">
        <f>3</f>
        <v>3</v>
      </c>
      <c r="I15" s="4">
        <f>F15+G15+H15</f>
        <v>5</v>
      </c>
    </row>
    <row r="16" spans="1:15" customHeight="1" ht="78.6" s="16" customFormat="1">
      <c r="A16" s="8"/>
      <c r="B16" s="21" t="s">
        <v>179</v>
      </c>
      <c r="C16" s="20">
        <v>41541</v>
      </c>
      <c r="D16" s="21" t="s">
        <v>85</v>
      </c>
      <c r="E16" s="21" t="s">
        <v>86</v>
      </c>
      <c r="F16" s="4">
        <f>0.5</f>
        <v>0.5</v>
      </c>
      <c r="G16" s="4">
        <v>0.0</v>
      </c>
      <c r="H16" s="4">
        <f>1+0.5</f>
        <v>1.5</v>
      </c>
      <c r="I16" s="4">
        <f>F16+G16+H16</f>
        <v>2</v>
      </c>
    </row>
    <row r="17" spans="1:15" customHeight="1" ht="78.6" s="16" customFormat="1">
      <c r="A17" s="8"/>
      <c r="B17" s="21" t="s">
        <v>180</v>
      </c>
      <c r="C17" s="20">
        <v>41079</v>
      </c>
      <c r="D17" s="21" t="s">
        <v>85</v>
      </c>
      <c r="E17" s="21" t="s">
        <v>86</v>
      </c>
      <c r="F17" s="4">
        <v>0.5</v>
      </c>
      <c r="G17" s="4">
        <v>0.0</v>
      </c>
      <c r="H17" s="4">
        <v>0.5</v>
      </c>
      <c r="I17" s="4">
        <f>F17+G17+H17</f>
        <v>1</v>
      </c>
    </row>
    <row r="18" spans="1:15" customHeight="1" ht="78.6" s="16" customFormat="1">
      <c r="A18" s="8"/>
      <c r="B18" s="21" t="s">
        <v>181</v>
      </c>
      <c r="C18" s="20">
        <v>41642</v>
      </c>
      <c r="D18" s="21" t="s">
        <v>55</v>
      </c>
      <c r="E18" s="21" t="s">
        <v>68</v>
      </c>
      <c r="F18" s="4"/>
      <c r="G18" s="4"/>
      <c r="H18" s="4">
        <v>0.5</v>
      </c>
      <c r="I18" s="4">
        <f>F18+G18+H18</f>
        <v>0.5</v>
      </c>
    </row>
    <row r="19" spans="1:15" customHeight="1" ht="78.6" s="16" customFormat="1">
      <c r="A19" s="8"/>
      <c r="B19" s="21" t="s">
        <v>182</v>
      </c>
      <c r="C19" s="20">
        <v>41689</v>
      </c>
      <c r="D19" s="21" t="s">
        <v>183</v>
      </c>
      <c r="E19" s="21" t="s">
        <v>184</v>
      </c>
      <c r="F19" s="4"/>
      <c r="G19" s="4"/>
      <c r="H19" s="4">
        <v>0.5</v>
      </c>
      <c r="I19" s="4">
        <f>F19+G19+H19</f>
        <v>0.5</v>
      </c>
    </row>
    <row r="20" spans="1:15" customHeight="1" ht="78.6" s="16" customFormat="1">
      <c r="A20" s="8"/>
      <c r="B20" s="21" t="s">
        <v>185</v>
      </c>
      <c r="C20" s="20">
        <v>41193</v>
      </c>
      <c r="D20" s="21" t="s">
        <v>85</v>
      </c>
      <c r="E20" s="21" t="s">
        <v>86</v>
      </c>
      <c r="F20" s="4"/>
      <c r="G20" s="4"/>
      <c r="H20" s="4">
        <v>0.5</v>
      </c>
      <c r="I20" s="4">
        <f>F20+G20+H20</f>
        <v>0.5</v>
      </c>
    </row>
    <row r="21" spans="1:15" customHeight="1" ht="78.6" s="16" customFormat="1">
      <c r="A21" s="8"/>
      <c r="B21" s="21" t="s">
        <v>186</v>
      </c>
      <c r="C21" s="20">
        <v>42121</v>
      </c>
      <c r="D21" s="21" t="s">
        <v>85</v>
      </c>
      <c r="E21" s="21" t="s">
        <v>86</v>
      </c>
      <c r="F21" s="4">
        <v>0.5</v>
      </c>
      <c r="G21" s="4">
        <v>0.0</v>
      </c>
      <c r="H21" s="4">
        <v>0.0</v>
      </c>
      <c r="I21" s="4">
        <f>F21+G21+H21</f>
        <v>0.5</v>
      </c>
    </row>
    <row r="22" spans="1:15" customHeight="1" ht="78.6" s="16" customFormat="1">
      <c r="A22" s="8"/>
      <c r="B22" s="21" t="s">
        <v>187</v>
      </c>
      <c r="C22" s="20">
        <v>41793</v>
      </c>
      <c r="D22" s="21" t="s">
        <v>52</v>
      </c>
      <c r="E22" s="31" t="s">
        <v>130</v>
      </c>
      <c r="F22" s="4"/>
      <c r="G22" s="4"/>
      <c r="H22" s="4">
        <v>0.5</v>
      </c>
      <c r="I22" s="4">
        <f>F22+G22+H22</f>
        <v>0.5</v>
      </c>
    </row>
    <row r="23" spans="1:15" customHeight="1" ht="78.6" s="16" customFormat="1">
      <c r="A23" s="8"/>
      <c r="B23" s="21" t="s">
        <v>188</v>
      </c>
      <c r="C23" s="20">
        <v>42154</v>
      </c>
      <c r="D23" s="25" t="s">
        <v>55</v>
      </c>
      <c r="E23" s="21" t="s">
        <v>68</v>
      </c>
      <c r="F23" s="4"/>
      <c r="G23" s="4"/>
      <c r="H23" s="4">
        <f>0.5</f>
        <v>0.5</v>
      </c>
      <c r="I23" s="4">
        <f>F23+G23+H23</f>
        <v>0.5</v>
      </c>
    </row>
    <row r="24" spans="1:15" customHeight="1" ht="78.6" s="16" customFormat="1">
      <c r="A24" s="8"/>
      <c r="B24" s="21" t="s">
        <v>189</v>
      </c>
      <c r="C24" s="20">
        <v>41509</v>
      </c>
      <c r="D24" s="25" t="s">
        <v>111</v>
      </c>
      <c r="E24" s="21" t="s">
        <v>112</v>
      </c>
      <c r="F24" s="4"/>
      <c r="G24" s="4"/>
      <c r="H24" s="4">
        <f>0.5</f>
        <v>0.5</v>
      </c>
      <c r="I24" s="4">
        <f>F24+G24+H24</f>
        <v>0.5</v>
      </c>
    </row>
    <row r="25" spans="1:15" customHeight="1" ht="78.6" s="16" customFormat="1">
      <c r="A25" s="4"/>
      <c r="B25" s="21" t="s">
        <v>190</v>
      </c>
      <c r="C25" s="20">
        <v>41007</v>
      </c>
      <c r="D25" s="25" t="s">
        <v>55</v>
      </c>
      <c r="E25" s="25" t="s">
        <v>68</v>
      </c>
      <c r="F25" s="8"/>
      <c r="G25" s="4"/>
      <c r="H25" s="4"/>
      <c r="I25" s="4">
        <f>F25+G25+H25</f>
        <v>0</v>
      </c>
    </row>
    <row r="26" spans="1:15" customHeight="1" ht="78.6" s="16" customFormat="1">
      <c r="A26" s="14"/>
      <c r="B26" s="21" t="s">
        <v>191</v>
      </c>
      <c r="C26" s="20">
        <v>40802</v>
      </c>
      <c r="D26" s="25" t="s">
        <v>55</v>
      </c>
      <c r="E26" s="25" t="s">
        <v>68</v>
      </c>
      <c r="F26" s="8"/>
      <c r="G26" s="4"/>
      <c r="H26" s="4"/>
      <c r="I26" s="4">
        <f>F26+G26+H26</f>
        <v>0</v>
      </c>
    </row>
    <row r="27" spans="1:15" customHeight="1" ht="78.6" s="16" customFormat="1">
      <c r="A27" s="14"/>
      <c r="B27" s="21" t="s">
        <v>192</v>
      </c>
      <c r="C27" s="20">
        <v>40781</v>
      </c>
      <c r="D27" s="25" t="s">
        <v>55</v>
      </c>
      <c r="E27" s="25" t="s">
        <v>68</v>
      </c>
      <c r="F27" s="4"/>
      <c r="G27" s="4"/>
      <c r="H27" s="4"/>
      <c r="I27" s="4">
        <f>F27+G27+H27</f>
        <v>0</v>
      </c>
    </row>
    <row r="28" spans="1:15" customHeight="1" ht="78.6" s="16" customFormat="1">
      <c r="A28" s="14"/>
      <c r="B28" s="21" t="s">
        <v>193</v>
      </c>
      <c r="C28" s="20">
        <v>40869</v>
      </c>
      <c r="D28" s="25" t="s">
        <v>55</v>
      </c>
      <c r="E28" s="25" t="s">
        <v>165</v>
      </c>
      <c r="F28" s="4"/>
      <c r="G28" s="4"/>
      <c r="H28" s="4"/>
      <c r="I28" s="4">
        <f>F28+G28+H28</f>
        <v>0</v>
      </c>
    </row>
    <row r="29" spans="1:15" customHeight="1" ht="78.6" s="16" customFormat="1">
      <c r="A29" s="8"/>
      <c r="B29" s="21" t="s">
        <v>109</v>
      </c>
      <c r="C29" s="20">
        <v>40853</v>
      </c>
      <c r="D29" s="21" t="s">
        <v>55</v>
      </c>
      <c r="E29" s="21" t="s">
        <v>68</v>
      </c>
      <c r="F29" s="4"/>
      <c r="G29" s="4"/>
      <c r="H29" s="4"/>
      <c r="I29" s="4">
        <f>F29+G29+H29</f>
        <v>0</v>
      </c>
    </row>
    <row r="31" spans="1:15" customHeight="1" ht="15">
      <c r="J31" s="82" t="s">
        <v>30</v>
      </c>
      <c r="K31" s="82"/>
      <c r="L31" s="82"/>
      <c r="M31" s="82"/>
      <c r="N31" s="82"/>
      <c r="O31" s="82"/>
    </row>
    <row r="32" spans="1:15" customHeight="1" ht="15">
      <c r="J32" s="83" t="s">
        <v>17</v>
      </c>
      <c r="K32" s="83"/>
      <c r="L32" s="83" t="s">
        <v>18</v>
      </c>
      <c r="M32" s="83"/>
      <c r="N32" s="83" t="s">
        <v>19</v>
      </c>
      <c r="O32" s="83"/>
    </row>
    <row r="33" spans="1:15" customHeight="1" ht="15">
      <c r="J33" s="2" t="s">
        <v>31</v>
      </c>
      <c r="K33" s="5" t="s">
        <v>32</v>
      </c>
      <c r="L33" s="2" t="s">
        <v>33</v>
      </c>
      <c r="M33" s="5" t="s">
        <v>32</v>
      </c>
      <c r="N33" s="2" t="s">
        <v>34</v>
      </c>
      <c r="O33" s="5" t="s">
        <v>32</v>
      </c>
    </row>
    <row r="34" spans="1:15" customHeight="1" ht="39.6">
      <c r="J34" s="3" t="s">
        <v>35</v>
      </c>
      <c r="K34" s="5" t="s">
        <v>36</v>
      </c>
      <c r="L34" s="2" t="s">
        <v>37</v>
      </c>
      <c r="M34" s="5" t="s">
        <v>38</v>
      </c>
      <c r="N34" s="2" t="s">
        <v>39</v>
      </c>
      <c r="O34" s="5" t="s">
        <v>36</v>
      </c>
    </row>
    <row r="35" spans="1:15" customHeight="1" ht="15">
      <c r="J35" s="2" t="s">
        <v>40</v>
      </c>
      <c r="K35" s="5" t="s">
        <v>38</v>
      </c>
      <c r="L35" s="2" t="s">
        <v>41</v>
      </c>
      <c r="M35" s="5" t="s">
        <v>42</v>
      </c>
      <c r="N35" s="2" t="s">
        <v>43</v>
      </c>
      <c r="O35" s="5" t="s">
        <v>38</v>
      </c>
    </row>
    <row r="36" spans="1:15" customHeight="1" ht="15">
      <c r="J36" s="2" t="s">
        <v>44</v>
      </c>
      <c r="K36" s="5" t="s">
        <v>42</v>
      </c>
      <c r="L36" s="2" t="s">
        <v>45</v>
      </c>
      <c r="M36" s="5" t="s">
        <v>46</v>
      </c>
      <c r="N36" s="2"/>
      <c r="O36" s="5"/>
    </row>
    <row r="37" spans="1:15" customHeight="1" ht="15">
      <c r="J37" s="2" t="s">
        <v>48</v>
      </c>
      <c r="K37" s="5" t="s">
        <v>46</v>
      </c>
      <c r="L37" s="4"/>
      <c r="M37" s="6"/>
      <c r="N37" s="2"/>
      <c r="O37" s="5"/>
    </row>
    <row r="38" spans="1:15" customHeight="1" ht="15">
      <c r="J38" s="2"/>
      <c r="K38" s="5"/>
      <c r="L38" s="4"/>
      <c r="M38" s="6"/>
      <c r="N38" s="2" t="s">
        <v>50</v>
      </c>
      <c r="O38" s="7">
        <v>0.5</v>
      </c>
    </row>
    <row r="39" spans="1:15" customHeight="1" ht="15">
      <c r="J39" s="1"/>
      <c r="K39" s="1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31:O31"/>
    <mergeCell ref="J32:K32"/>
    <mergeCell ref="L32:M32"/>
    <mergeCell ref="N32:O32"/>
  </mergeCells>
  <printOptions gridLines="false" gridLinesSet="true"/>
  <pageMargins left="0.7" right="0.7" top="0.75" bottom="0.75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инфо</vt:lpstr>
      <vt:lpstr>Senior Women 40-49</vt:lpstr>
      <vt:lpstr>Senior Women 30-39</vt:lpstr>
      <vt:lpstr>Senior Women 18-29</vt:lpstr>
      <vt:lpstr>Junior 15-17</vt:lpstr>
      <vt:lpstr>Novice 10-14</vt:lpstr>
      <vt:lpstr>Pre-Novice 5-9 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Алсер</dc:creator>
  <cp:lastModifiedBy>HP</cp:lastModifiedBy>
  <dcterms:created xsi:type="dcterms:W3CDTF">2021-02-14T19:01:19+02:00</dcterms:created>
  <dcterms:modified xsi:type="dcterms:W3CDTF">2022-12-29T10:19:32+02:00</dcterms:modified>
  <dc:title>Untitled Spreadsheet</dc:title>
  <dc:description/>
  <dc:subject/>
  <cp:keywords/>
  <cp:category/>
</cp:coreProperties>
</file>