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инфо" sheetId="1" r:id="rId4"/>
    <sheet name="Masters 50-59" sheetId="2" r:id="rId5"/>
    <sheet name="Masters  40-49" sheetId="3" r:id="rId6"/>
    <sheet name="Senior Women 30-39" sheetId="4" r:id="rId7"/>
    <sheet name="Senior Women 18-29" sheetId="5" r:id="rId8"/>
    <sheet name="Senior Men 30-39" sheetId="6" r:id="rId9"/>
    <sheet name="Senior Men 18-29 " sheetId="7" r:id="rId10"/>
    <sheet name="Junior 15-17" sheetId="8" r:id="rId11"/>
    <sheet name="Novice Men 10-14 " sheetId="9" r:id="rId12"/>
    <sheet name="Novice 10-14" sheetId="10" r:id="rId13"/>
    <sheet name="Pre-Novice  Men" sheetId="11" state="hidden" r:id="rId14"/>
    <sheet name="Pre-Novice 5-9 " sheetId="12" r:id="rId1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<sst xmlns="http://schemas.openxmlformats.org/spreadsheetml/2006/main" uniqueCount="267">
  <si>
    <t>Dubai Pole Cup 02.2022</t>
  </si>
  <si>
    <t>world aerial Gymnastics Championship 2022 (Dubai, 02.2022)</t>
  </si>
  <si>
    <t>Республиканский Турнир, г. Алматы, 23.04.2022</t>
  </si>
  <si>
    <t>ЧРК, г. Нур-Султан, 30.04-01.05.2022</t>
  </si>
  <si>
    <t xml:space="preserve">Poligon Global, он-лайн, 27-31.07.2022 </t>
  </si>
  <si>
    <t>Cанкт-Петербург "Полигон" 07.2022</t>
  </si>
  <si>
    <t>КРК, г. Павлодар  05.08-07.08.2022</t>
  </si>
  <si>
    <t>Республиканский Турнир, г. Алматы, 01-02.10.2022</t>
  </si>
  <si>
    <t>Polygon Siberia 2022, Новосибирск, Россия, 22-23.10.2022</t>
  </si>
  <si>
    <t>World Championship, Лозанна, Швейцария 27-30.10.2022</t>
  </si>
  <si>
    <t>AURORA EURASIA 2022 1-6 декабря онлайн турнир</t>
  </si>
  <si>
    <t>Республиканский Турнир, г. Караганда, 09-11.12.2022</t>
  </si>
  <si>
    <t>Фото</t>
  </si>
  <si>
    <t>ФИО</t>
  </si>
  <si>
    <t>Дата Рождения</t>
  </si>
  <si>
    <t>Город</t>
  </si>
  <si>
    <t>Студия</t>
  </si>
  <si>
    <t>Рейтинг чемпионата</t>
  </si>
  <si>
    <t>Категория</t>
  </si>
  <si>
    <t>Место</t>
  </si>
  <si>
    <t>Итого</t>
  </si>
  <si>
    <t>Кунедилова Гульсим</t>
  </si>
  <si>
    <t>Караганда</t>
  </si>
  <si>
    <t>Эдем</t>
  </si>
  <si>
    <t>Сапунова Людмила</t>
  </si>
  <si>
    <t>Темиртау</t>
  </si>
  <si>
    <t>Pandora</t>
  </si>
  <si>
    <t>Легенда</t>
  </si>
  <si>
    <t>ЧМ</t>
  </si>
  <si>
    <t>5 баллов</t>
  </si>
  <si>
    <t>Элит</t>
  </si>
  <si>
    <t xml:space="preserve">1 место </t>
  </si>
  <si>
    <t>Европа/ Континентальные/ Евросоюз (кроме Украины)  , Азия (Корея/Китай)</t>
  </si>
  <si>
    <t>4 балла</t>
  </si>
  <si>
    <t>Профи</t>
  </si>
  <si>
    <t>3 балла</t>
  </si>
  <si>
    <t>2 место</t>
  </si>
  <si>
    <t xml:space="preserve">СНГ </t>
  </si>
  <si>
    <t>Семи-про</t>
  </si>
  <si>
    <t>2 балла</t>
  </si>
  <si>
    <t>3 место</t>
  </si>
  <si>
    <t>ЧРК, Кубок РК</t>
  </si>
  <si>
    <t xml:space="preserve">Аматор </t>
  </si>
  <si>
    <t>1 балл</t>
  </si>
  <si>
    <t>последующие</t>
  </si>
  <si>
    <t>Турнир РК</t>
  </si>
  <si>
    <t>за участие</t>
  </si>
  <si>
    <t>0,5 баллов</t>
  </si>
  <si>
    <t>итого</t>
  </si>
  <si>
    <t>Ландина Ольга</t>
  </si>
  <si>
    <t>Алматы</t>
  </si>
  <si>
    <t>Tiny birdy</t>
  </si>
  <si>
    <t>Агапова Айгуль</t>
  </si>
  <si>
    <t xml:space="preserve">Миклошич Юлия </t>
  </si>
  <si>
    <t>Цой Наталья</t>
  </si>
  <si>
    <t xml:space="preserve">Сомова Анастасия </t>
  </si>
  <si>
    <t>Коржавина татьяна</t>
  </si>
  <si>
    <t>Unicorn Pole Studio</t>
  </si>
  <si>
    <t>Прокопенко Наталья</t>
  </si>
  <si>
    <t>Павлодар</t>
  </si>
  <si>
    <t>Pole Fit</t>
  </si>
  <si>
    <t>Волф Нелли</t>
  </si>
  <si>
    <t>Пилецкая Нина</t>
  </si>
  <si>
    <t>Амиргумарова Ангелина</t>
  </si>
  <si>
    <t>Лысенко  Лада</t>
  </si>
  <si>
    <t>Павлода</t>
  </si>
  <si>
    <t>Podium</t>
  </si>
  <si>
    <t>Ануарова Зухра</t>
  </si>
  <si>
    <t>Kocherin</t>
  </si>
  <si>
    <t>участие</t>
  </si>
  <si>
    <t>0,5 балла</t>
  </si>
  <si>
    <t xml:space="preserve">Головащенко Валентина </t>
  </si>
  <si>
    <t xml:space="preserve">Григорьева Валерия </t>
  </si>
  <si>
    <t>Абенова Азиза</t>
  </si>
  <si>
    <t>PoleFit</t>
  </si>
  <si>
    <t>Молодых Кристина</t>
  </si>
  <si>
    <t>Pin up</t>
  </si>
  <si>
    <t>Драгой Нина</t>
  </si>
  <si>
    <t>Unicorn</t>
  </si>
  <si>
    <t>Аканова Анара</t>
  </si>
  <si>
    <t xml:space="preserve">Макарова Яна </t>
  </si>
  <si>
    <t xml:space="preserve">Tiny Birdy </t>
  </si>
  <si>
    <t xml:space="preserve">Бочарова Анастасия </t>
  </si>
  <si>
    <t>Чакан Камилла</t>
  </si>
  <si>
    <t>Давлетбаева Юлия</t>
  </si>
  <si>
    <t>Казбекова Дария</t>
  </si>
  <si>
    <t>Астана</t>
  </si>
  <si>
    <t>DA Istina</t>
  </si>
  <si>
    <t>Яганина Екатерина</t>
  </si>
  <si>
    <t>Шымкент</t>
  </si>
  <si>
    <t>Pole dance hall</t>
  </si>
  <si>
    <t>Савельева Марина</t>
  </si>
  <si>
    <t>Васякина Анастасия</t>
  </si>
  <si>
    <t>Линецкая Ксения</t>
  </si>
  <si>
    <t>Раздобреева Евгения</t>
  </si>
  <si>
    <t>Кошкарбаева Айым</t>
  </si>
  <si>
    <t>Бейсалиева Марина</t>
  </si>
  <si>
    <t>Vertical</t>
  </si>
  <si>
    <t>Бейсалиева Алина</t>
  </si>
  <si>
    <t>Садыкова Айнаш</t>
  </si>
  <si>
    <t>Тен Анастасия</t>
  </si>
  <si>
    <t>Анюкова Юлия</t>
  </si>
  <si>
    <t>Лысова Ксения</t>
  </si>
  <si>
    <t>Хан Милана</t>
  </si>
  <si>
    <t>Пономаренко София</t>
  </si>
  <si>
    <t>Климова Анастасия</t>
  </si>
  <si>
    <t xml:space="preserve">Body Flight </t>
  </si>
  <si>
    <t>Кошкина Варвара</t>
  </si>
  <si>
    <t>Лисицкая Алёна</t>
  </si>
  <si>
    <t xml:space="preserve">Коробкова Александра  </t>
  </si>
  <si>
    <t>Наумова Татьяна</t>
  </si>
  <si>
    <t>Шут Полина</t>
  </si>
  <si>
    <t>Кучаева Юлия</t>
  </si>
  <si>
    <t>Чистякова Екатерина</t>
  </si>
  <si>
    <t>Бахтина Наталья</t>
  </si>
  <si>
    <t>Усть-Каменогорс</t>
  </si>
  <si>
    <t>L.A.Studio</t>
  </si>
  <si>
    <t>Лесная Инесса</t>
  </si>
  <si>
    <t>Салтыкова Дарья</t>
  </si>
  <si>
    <t>Еронина Софья</t>
  </si>
  <si>
    <t>Варламова Ирина</t>
  </si>
  <si>
    <t>Body Flight</t>
  </si>
  <si>
    <t>Корн Любовь</t>
  </si>
  <si>
    <t>Позднякова Ксения</t>
  </si>
  <si>
    <t>Пархоменко Виктория</t>
  </si>
  <si>
    <t>Лапунова Екатерина</t>
  </si>
  <si>
    <t>Антоненко Яна</t>
  </si>
  <si>
    <t>Сторожилова Марина</t>
  </si>
  <si>
    <t>Даригулова Алия</t>
  </si>
  <si>
    <t>Либова София</t>
  </si>
  <si>
    <t>Ким Кристина</t>
  </si>
  <si>
    <t xml:space="preserve">Маулен Айжан </t>
  </si>
  <si>
    <t>Kamila Kim</t>
  </si>
  <si>
    <t xml:space="preserve">Аманбек Асел </t>
  </si>
  <si>
    <t xml:space="preserve">Мухатаева Камшат </t>
  </si>
  <si>
    <t>Жихарева Александра</t>
  </si>
  <si>
    <t>Поливка Валерия</t>
  </si>
  <si>
    <t>Шаихинова Малика</t>
  </si>
  <si>
    <t>Аксаева Таншолпан</t>
  </si>
  <si>
    <t>Баянова Нелли</t>
  </si>
  <si>
    <t>Аникина Анастасия</t>
  </si>
  <si>
    <t>Rumours</t>
  </si>
  <si>
    <t>Карабай Карина</t>
  </si>
  <si>
    <t>Triada sport dance studio</t>
  </si>
  <si>
    <t>Рахметова Мадина</t>
  </si>
  <si>
    <t>Чижова Анна</t>
  </si>
  <si>
    <t>Зыков Владимир</t>
  </si>
  <si>
    <t>Tiny Birdy</t>
  </si>
  <si>
    <t>Гречко Олег</t>
  </si>
  <si>
    <t>Step Up</t>
  </si>
  <si>
    <t>Смирнов Богдан</t>
  </si>
  <si>
    <t>Жакупов Абылайхан</t>
  </si>
  <si>
    <t>Баталов Бекзат</t>
  </si>
  <si>
    <t>Абдрахманов Темирлан</t>
  </si>
  <si>
    <t>Kocherin Pole School</t>
  </si>
  <si>
    <t>Аракелова Ева</t>
  </si>
  <si>
    <t>Украинец Регина</t>
  </si>
  <si>
    <t>Носова Арина</t>
  </si>
  <si>
    <t>Алексеева Екатерина</t>
  </si>
  <si>
    <t>Нидодай Дарья</t>
  </si>
  <si>
    <t>Омарбаева Альбина</t>
  </si>
  <si>
    <t>Istina</t>
  </si>
  <si>
    <t>Цой Арина</t>
  </si>
  <si>
    <t>Павленко Ангелина</t>
  </si>
  <si>
    <t>Елеуова Милена</t>
  </si>
  <si>
    <t>Топчиева Александра</t>
  </si>
  <si>
    <t>Кобец Анастасия</t>
  </si>
  <si>
    <t>Анисимова Амалия</t>
  </si>
  <si>
    <t>Каминская Ирина</t>
  </si>
  <si>
    <t>Кабдыкаримова Елнур</t>
  </si>
  <si>
    <t>Tiny Bird</t>
  </si>
  <si>
    <t xml:space="preserve">Чичина Анастасия </t>
  </si>
  <si>
    <t>Игенбаева Айнура</t>
  </si>
  <si>
    <t>Мазурик Виктория</t>
  </si>
  <si>
    <t>Уварова Ангелина</t>
  </si>
  <si>
    <t>Мракова Ангелина</t>
  </si>
  <si>
    <t>Pole Dance Hall</t>
  </si>
  <si>
    <t>Варехина София</t>
  </si>
  <si>
    <t>Нуржаубаева Дарига</t>
  </si>
  <si>
    <t>Сергазы Нурай</t>
  </si>
  <si>
    <t>Бакалу Лучана</t>
  </si>
  <si>
    <t>Тажмаганбет Алибек</t>
  </si>
  <si>
    <t>Чёрная Диана</t>
  </si>
  <si>
    <t>Тоскина Таисия</t>
  </si>
  <si>
    <t>Русюк Оксана</t>
  </si>
  <si>
    <t>Гнездилова Ульяна</t>
  </si>
  <si>
    <t xml:space="preserve">Бондарева Алёна </t>
  </si>
  <si>
    <t>Сулейменова Адина</t>
  </si>
  <si>
    <t xml:space="preserve">Хронова Милана </t>
  </si>
  <si>
    <t>Ким Кира</t>
  </si>
  <si>
    <t>Абуова Ясмин</t>
  </si>
  <si>
    <t xml:space="preserve">Башлыкова Милана </t>
  </si>
  <si>
    <t>Тажмаганбет Малика</t>
  </si>
  <si>
    <t>Азбуханова Диляра</t>
  </si>
  <si>
    <t>Бекетаева Руслана</t>
  </si>
  <si>
    <t>Рыжко Капитолина</t>
  </si>
  <si>
    <t xml:space="preserve">Пименова Таисия </t>
  </si>
  <si>
    <t xml:space="preserve">Юлусова Адель </t>
  </si>
  <si>
    <t>Куанышева Сафина</t>
  </si>
  <si>
    <t xml:space="preserve">Хамитова Диана </t>
  </si>
  <si>
    <t>Майдан Аяна</t>
  </si>
  <si>
    <t>Баденкова Вероника</t>
  </si>
  <si>
    <t>Биянова Мария</t>
  </si>
  <si>
    <t>Мусабаева Венера</t>
  </si>
  <si>
    <t>Остащенко Людмила</t>
  </si>
  <si>
    <t>Кобзева Милана</t>
  </si>
  <si>
    <t>Усть-Каменогорск</t>
  </si>
  <si>
    <t xml:space="preserve">Бурцева Эвелина </t>
  </si>
  <si>
    <t>Темирбекова Интисар</t>
  </si>
  <si>
    <t>Швецова Эвелина</t>
  </si>
  <si>
    <t>Павина Илона</t>
  </si>
  <si>
    <t xml:space="preserve">Григорьева Милана </t>
  </si>
  <si>
    <t>Щередина Лена</t>
  </si>
  <si>
    <t>Лось Яна</t>
  </si>
  <si>
    <t>Седова София</t>
  </si>
  <si>
    <t xml:space="preserve">Бектасова Султана </t>
  </si>
  <si>
    <t xml:space="preserve">Дурмаева Мария </t>
  </si>
  <si>
    <t>Безнина Ульяна</t>
  </si>
  <si>
    <t>Амирова Маргарита</t>
  </si>
  <si>
    <t xml:space="preserve">Некрасова София </t>
  </si>
  <si>
    <t>Байда Кира</t>
  </si>
  <si>
    <t>Мартынова Владмира</t>
  </si>
  <si>
    <t xml:space="preserve">Богатская Евгения </t>
  </si>
  <si>
    <t>Мартынова Марьяна</t>
  </si>
  <si>
    <t>Худайбергенова Азия</t>
  </si>
  <si>
    <t>Шалакина Кира</t>
  </si>
  <si>
    <t>Kocherin pole school</t>
  </si>
  <si>
    <t>Плахотнюк Алина</t>
  </si>
  <si>
    <t>Iskra</t>
  </si>
  <si>
    <t>Жанбекова Саяна</t>
  </si>
  <si>
    <t xml:space="preserve">Кошелюк Альвина </t>
  </si>
  <si>
    <t>Гертель Альбина</t>
  </si>
  <si>
    <t>Гревцева Полина</t>
  </si>
  <si>
    <t xml:space="preserve">Павлодар </t>
  </si>
  <si>
    <t>Мораш Полина</t>
  </si>
  <si>
    <t>Козырёва Яна</t>
  </si>
  <si>
    <t>Фищук Севастьяна</t>
  </si>
  <si>
    <t>Замятина Ангелина</t>
  </si>
  <si>
    <t>Резкина Валерия</t>
  </si>
  <si>
    <t>Турихан Камилла</t>
  </si>
  <si>
    <t>Ермакова Ариана</t>
  </si>
  <si>
    <t>Муратова Рада</t>
  </si>
  <si>
    <t xml:space="preserve">Караганда </t>
  </si>
  <si>
    <t>Осипенко Злата</t>
  </si>
  <si>
    <t>Мартынова Елизавета</t>
  </si>
  <si>
    <t>Манойло Кира</t>
  </si>
  <si>
    <t xml:space="preserve">Баязитова Алина </t>
  </si>
  <si>
    <t>Ушакова Елизавета</t>
  </si>
  <si>
    <t xml:space="preserve">Балтабай Диана </t>
  </si>
  <si>
    <t>Жексен Аянат</t>
  </si>
  <si>
    <t xml:space="preserve">Немзорова София </t>
  </si>
  <si>
    <t xml:space="preserve">Гарко Елизавета </t>
  </si>
  <si>
    <t>Пархоменко Злата</t>
  </si>
  <si>
    <t>Левченко Виталина</t>
  </si>
  <si>
    <t xml:space="preserve">Ребрикова Марина </t>
  </si>
  <si>
    <t>Бондаренко Маргарита</t>
  </si>
  <si>
    <t>Павловская Василиса</t>
  </si>
  <si>
    <t>Дмитриева Владлена</t>
  </si>
  <si>
    <t>Малишевская Мария</t>
  </si>
  <si>
    <t>Дарибай Акерке</t>
  </si>
  <si>
    <t>Гришина Ева</t>
  </si>
  <si>
    <t>Булатова Алексадра</t>
  </si>
  <si>
    <t>Макаренко Арина</t>
  </si>
  <si>
    <t>Кожевникова Алиса</t>
  </si>
  <si>
    <t>Ведерникова Алиса</t>
  </si>
  <si>
    <t>Калиниченко Валерия</t>
  </si>
  <si>
    <t>Григоренко Дарья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</si>
</sst>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0"/>
      <i val="1"/>
      <strike val="0"/>
      <u val="none"/>
      <sz val="10"/>
      <color rgb="FF000000"/>
      <name val="Calibri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1.5"/>
      <color rgb="FF2C2D2E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2C2D2E"/>
      <name val="Calibri"/>
    </font>
    <font>
      <b val="0"/>
      <i val="0"/>
      <strike val="0"/>
      <u val="sing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2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4" numFmtId="0" fillId="0" borderId="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6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0" fillId="0" borderId="1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4" fillId="0" borderId="1" applyFont="0" applyNumberFormat="1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bottom" textRotation="0" wrapText="false" shrinkToFit="false"/>
      <protection hidden="false"/>
    </xf>
    <xf xfId="0" fontId="6" numFmtId="0" fillId="0" borderId="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0" numFmtId="0" fillId="0" borderId="1" applyFont="0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" applyFont="0" applyNumberFormat="0" applyFill="0" applyBorder="1" applyAlignment="1" applyProtection="true">
      <alignment horizontal="right" vertical="bottom" textRotation="0" wrapText="false" shrinkToFit="false"/>
      <protection hidden="false"/>
    </xf>
    <xf xfId="0" fontId="0" numFmtId="0" fillId="0" borderId="1" applyFont="0" applyNumberFormat="0" applyFill="0" applyBorder="1" applyAlignment="1" applyProtection="true">
      <alignment horizontal="right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right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bottom" textRotation="0" wrapText="tru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" applyFont="0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bottom" textRotation="0" wrapText="true" shrinkToFit="false"/>
      <protection hidden="false"/>
    </xf>
    <xf xfId="0" fontId="0" numFmtId="14" fillId="0" borderId="1" applyFont="0" applyNumberFormat="1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bottom" textRotation="0" wrapText="true" shrinkToFit="false"/>
      <protection hidden="false"/>
    </xf>
    <xf xfId="0" fontId="0" numFmtId="14" fillId="0" borderId="3" applyFont="0" applyNumberFormat="1" applyFill="0" applyBorder="1" applyAlignment="1" applyProtection="true">
      <alignment horizontal="center" vertical="bottom" textRotation="0" wrapText="false" shrinkToFit="false"/>
      <protection hidden="false"/>
    </xf>
    <xf xfId="0" fontId="0" numFmtId="14" fillId="0" borderId="3" applyFont="0" applyNumberFormat="1" applyFill="0" applyBorder="1" applyAlignment="1" applyProtection="true">
      <alignment horizontal="center" vertical="bottom" textRotation="0" wrapText="false" shrinkToFit="false"/>
      <protection hidden="false"/>
    </xf>
    <xf xfId="0" fontId="0" numFmtId="14" fillId="0" borderId="0" applyFont="0" applyNumberFormat="1" applyFill="0" applyBorder="0" applyAlignment="1" applyProtection="true">
      <alignment horizontal="center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14" fillId="2" borderId="1" applyFont="0" applyNumberFormat="1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hidden="false"/>
    </xf>
    <xf xfId="0" fontId="0" numFmtId="0" fillId="2" borderId="3" applyFont="0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" applyFont="0" applyNumberFormat="0" applyFill="1" applyBorder="1" applyAlignment="1" applyProtection="true">
      <alignment horizontal="center" vertical="bottom" textRotation="0" wrapText="true" shrinkToFit="false"/>
      <protection hidden="false"/>
    </xf>
    <xf xfId="0" fontId="0" numFmtId="0" fillId="2" borderId="3" applyFont="0" applyNumberFormat="0" applyFill="1" applyBorder="1" applyAlignment="1" applyProtection="true">
      <alignment horizontal="center" vertical="bottom" textRotation="0" wrapText="true" shrinkToFit="false"/>
      <protection hidden="false"/>
    </xf>
    <xf xfId="0" fontId="0" numFmtId="14" fillId="0" borderId="6" applyFont="0" applyNumberFormat="1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1" applyProtection="true">
      <alignment horizontal="right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14" fillId="2" borderId="0" applyFont="0" applyNumberFormat="1" applyFill="1" applyBorder="0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0" applyFont="0" applyNumberFormat="0" applyFill="1" applyBorder="0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1" applyProtection="true">
      <alignment horizontal="right" vertical="bottom" textRotation="0" wrapText="false" shrinkToFit="false"/>
      <protection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0" numFmtId="14" fillId="0" borderId="0" applyFont="0" applyNumberFormat="1" applyFill="0" applyBorder="0" applyAlignment="1" applyProtection="true">
      <alignment horizontal="center" vertical="bottom" textRotation="0" wrapText="false" shrinkToFit="false"/>
      <protection hidden="false"/>
    </xf>
    <xf xfId="0" fontId="8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14" fillId="0" borderId="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14" fillId="0" borderId="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14" fillId="0" borderId="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8" applyFont="0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8" applyFont="0" applyNumberFormat="0" applyFill="1" applyBorder="1" applyAlignment="1" applyProtection="true">
      <alignment horizontal="center" vertical="bottom" textRotation="0" wrapText="true" shrinkToFit="false"/>
      <protection hidden="false"/>
    </xf>
    <xf xfId="0" fontId="0" numFmtId="0" fillId="0" borderId="3" applyFont="0" applyNumberFormat="0" applyFill="0" applyBorder="1" applyAlignment="1" applyProtection="true">
      <alignment horizontal="right" vertical="bottom" textRotation="0" wrapText="false" shrinkToFit="false"/>
      <protection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4" numFmtId="0" fillId="2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4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4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14" fillId="0" borderId="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14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right" vertical="bottom" textRotation="0" wrapText="false" shrinkToFit="false"/>
      <protection hidden="false"/>
    </xf>
    <xf xfId="0" fontId="4" numFmtId="0" fillId="2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0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0.xml.rels><?xml version="1.0" encoding="UTF-8" standalone="yes"?>
<Relationships xmlns="http://schemas.openxmlformats.org/package/2006/relationships"><Relationship Id="rId1" Type="http://schemas.openxmlformats.org/officeDocument/2006/relationships/image" Target="../media/3fb64a8bffa0581456b94bb55a3b5308104.jpeg"/><Relationship Id="rId2" Type="http://schemas.openxmlformats.org/officeDocument/2006/relationships/image" Target="../media/c243d0954d95490a4ea2ad8f90a39f2d105.jpeg"/><Relationship Id="rId3" Type="http://schemas.openxmlformats.org/officeDocument/2006/relationships/image" Target="../media/76b1cf551d7042b7ff6a315093067de6106.jpeg"/><Relationship Id="rId4" Type="http://schemas.openxmlformats.org/officeDocument/2006/relationships/image" Target="../media/923cec69a3cb6191e99c3706ddd50dd4107.jpeg"/><Relationship Id="rId5" Type="http://schemas.openxmlformats.org/officeDocument/2006/relationships/image" Target="../media/c0f7dba0347f7befb57077933584a466108.jpeg"/><Relationship Id="rId6" Type="http://schemas.openxmlformats.org/officeDocument/2006/relationships/image" Target="../media/378af978ed7f471a0fe320fa67874b5d109.jpeg"/><Relationship Id="rId7" Type="http://schemas.openxmlformats.org/officeDocument/2006/relationships/image" Target="../media/a416f4f7be42d016d7bf9b8a0f5b98e8110.jpeg"/><Relationship Id="rId8" Type="http://schemas.openxmlformats.org/officeDocument/2006/relationships/image" Target="../media/b46110f41b679fa00b5c09f9ca2facda111.jpeg"/><Relationship Id="rId9" Type="http://schemas.openxmlformats.org/officeDocument/2006/relationships/image" Target="../media/0918f0e1d87f624d59b1b904038c6661112.jpeg"/><Relationship Id="rId10" Type="http://schemas.openxmlformats.org/officeDocument/2006/relationships/image" Target="../media/63383fe5089699a9d1ce842e05d5988a113.jpeg"/><Relationship Id="rId11" Type="http://schemas.openxmlformats.org/officeDocument/2006/relationships/image" Target="../media/a668347cfaeb6623b1bb8aebc9836c64114.jpeg"/><Relationship Id="rId12" Type="http://schemas.openxmlformats.org/officeDocument/2006/relationships/image" Target="../media/439aedb51574ad1995aae1d759055ec9115.jpeg"/><Relationship Id="rId13" Type="http://schemas.openxmlformats.org/officeDocument/2006/relationships/image" Target="../media/2e0801bccef2dc1036c979271c63e9d1116.jpeg"/><Relationship Id="rId14" Type="http://schemas.openxmlformats.org/officeDocument/2006/relationships/image" Target="../media/36f7922368c003090e86493a4cd67b65117.jpeg"/><Relationship Id="rId15" Type="http://schemas.openxmlformats.org/officeDocument/2006/relationships/image" Target="../media/f1bb4371f8d471850df876e8c51bc18e118.jpeg"/><Relationship Id="rId16" Type="http://schemas.openxmlformats.org/officeDocument/2006/relationships/image" Target="../media/4e3d434d358ba8bf45db6026ce74a4f4119.jpeg"/><Relationship Id="rId17" Type="http://schemas.openxmlformats.org/officeDocument/2006/relationships/image" Target="../media/ebbef1651953229e0b28a2b77e8f4116120.jpeg"/><Relationship Id="rId18" Type="http://schemas.openxmlformats.org/officeDocument/2006/relationships/image" Target="../media/b3c03c726c3e124e12d59c73cc7f8792121.jpeg"/><Relationship Id="rId19" Type="http://schemas.openxmlformats.org/officeDocument/2006/relationships/image" Target="../media/f96e3802d0c79d646be54f0e15eb3ad8122.jpeg"/><Relationship Id="rId20" Type="http://schemas.openxmlformats.org/officeDocument/2006/relationships/image" Target="../media/347f29af620d53008e10d14583b3d67a123.jpeg"/><Relationship Id="rId21" Type="http://schemas.openxmlformats.org/officeDocument/2006/relationships/image" Target="../media/7a3ee42b7a70740926af91dbfe5c277d124.jpeg"/><Relationship Id="rId22" Type="http://schemas.openxmlformats.org/officeDocument/2006/relationships/image" Target="../media/930dc4337a54d2c62090e535f918026e125.jpeg"/><Relationship Id="rId23" Type="http://schemas.openxmlformats.org/officeDocument/2006/relationships/image" Target="../media/cfdfcfa8e164d4330abd2586958f46de126.jpeg"/><Relationship Id="rId24" Type="http://schemas.openxmlformats.org/officeDocument/2006/relationships/image" Target="../media/b171a16cf7600cb31c82de4130e5b9d8127.jpeg"/><Relationship Id="rId25" Type="http://schemas.openxmlformats.org/officeDocument/2006/relationships/image" Target="../media/f8a38c6f1fefb9accfa8e816ccdf4d16128.jpeg"/><Relationship Id="rId26" Type="http://schemas.openxmlformats.org/officeDocument/2006/relationships/image" Target="../media/2864541d18f4db1d6bc19082fe3584a6129.jpeg"/><Relationship Id="rId27" Type="http://schemas.openxmlformats.org/officeDocument/2006/relationships/image" Target="../media/70a7326d8368ddf5829f88d6a6707d5a130.jpeg"/><Relationship Id="rId28" Type="http://schemas.openxmlformats.org/officeDocument/2006/relationships/image" Target="../media/2c68a69dca619ab0a6cd19a2359ac203131.jpeg"/><Relationship Id="rId29" Type="http://schemas.openxmlformats.org/officeDocument/2006/relationships/image" Target="../media/55ed952586251e79d8db71368c8a5854132.jpeg"/><Relationship Id="rId30" Type="http://schemas.openxmlformats.org/officeDocument/2006/relationships/image" Target="../media/ee95cfd914d6e3fbadcf1ea58ce2c2df133.jpeg"/><Relationship Id="rId31" Type="http://schemas.openxmlformats.org/officeDocument/2006/relationships/image" Target="../media/9602d7a6a68fb5683e5e4690ce15289d134.jpeg"/><Relationship Id="rId32" Type="http://schemas.openxmlformats.org/officeDocument/2006/relationships/image" Target="../media/c31733323e2c11fac0012502d7bb4cfb135.jpeg"/><Relationship Id="rId33" Type="http://schemas.openxmlformats.org/officeDocument/2006/relationships/image" Target="../media/c982495774088ddfd78069a2ab6698ba136.jpeg"/><Relationship Id="rId34" Type="http://schemas.openxmlformats.org/officeDocument/2006/relationships/image" Target="../media/ff26a9397ce89d3009c5dc8542d10daf137.jpeg"/><Relationship Id="rId35" Type="http://schemas.openxmlformats.org/officeDocument/2006/relationships/image" Target="../media/2fcd4efdd3516a303e92341497863ef7138.jpeg"/><Relationship Id="rId36" Type="http://schemas.openxmlformats.org/officeDocument/2006/relationships/image" Target="../media/f7f34cadddb432525af0e08cd6a2c1d6139.jpeg"/><Relationship Id="rId37" Type="http://schemas.openxmlformats.org/officeDocument/2006/relationships/image" Target="../media/3f159c9d47479965c2e66f258f1764dc140.jpeg"/><Relationship Id="rId38" Type="http://schemas.openxmlformats.org/officeDocument/2006/relationships/image" Target="../media/6d713fadd5e9a6de6bec2e7635513826141.jpeg"/><Relationship Id="rId39" Type="http://schemas.openxmlformats.org/officeDocument/2006/relationships/image" Target="../media/a20d4c30d97b66a6e525d1e6957684a2142.jpeg"/><Relationship Id="rId40" Type="http://schemas.openxmlformats.org/officeDocument/2006/relationships/image" Target="../media/4cc0bb81174318e8cc3e9d7f3e3f7146143.jpeg"/><Relationship Id="rId41" Type="http://schemas.openxmlformats.org/officeDocument/2006/relationships/image" Target="../media/2c368999aeae6fcf54e6839de1e1be7f144.jpeg"/><Relationship Id="rId42" Type="http://schemas.openxmlformats.org/officeDocument/2006/relationships/image" Target="../media/f852ae8a1a7b7df8bd41d7a46559a5d4145.jpeg"/><Relationship Id="rId43" Type="http://schemas.openxmlformats.org/officeDocument/2006/relationships/image" Target="../media/020a76efa7a6ea540cfc4987b8792cc2146.jpeg"/><Relationship Id="rId44" Type="http://schemas.openxmlformats.org/officeDocument/2006/relationships/image" Target="../media/bd5629aed527575e48eb6a8437eab208147.jpeg"/><Relationship Id="rId45" Type="http://schemas.openxmlformats.org/officeDocument/2006/relationships/image" Target="../media/eb9aeaa48ee83b121d6e731633070810148.jpeg"/><Relationship Id="rId46" Type="http://schemas.openxmlformats.org/officeDocument/2006/relationships/image" Target="../media/6ffbdc06698f108d840787e1ce5a22cc149.jpeg"/><Relationship Id="rId47" Type="http://schemas.openxmlformats.org/officeDocument/2006/relationships/image" Target="../media/abb5f395bd3299beaff177527a8b4c74150.jpeg"/><Relationship Id="rId48" Type="http://schemas.openxmlformats.org/officeDocument/2006/relationships/image" Target="../media/978ee78d9a652f6c8bb151abb5bcb5af151.jpeg"/><Relationship Id="rId49" Type="http://schemas.openxmlformats.org/officeDocument/2006/relationships/image" Target="../media/7231626b4eda42c74b77f92b591c4b77152.jpeg"/><Relationship Id="rId50" Type="http://schemas.openxmlformats.org/officeDocument/2006/relationships/image" Target="../media/b69f33762b29c592408389193638ec1a153.jpeg"/><Relationship Id="rId51" Type="http://schemas.openxmlformats.org/officeDocument/2006/relationships/image" Target="../media/f7c1f3127555717da1ff73461a906a44154.jpeg"/><Relationship Id="rId52" Type="http://schemas.openxmlformats.org/officeDocument/2006/relationships/image" Target="../media/f20f30fe463706b77116a359ff1160fa155.jpeg"/><Relationship Id="rId53" Type="http://schemas.openxmlformats.org/officeDocument/2006/relationships/image" Target="../media/ea20923bc3fd949565a5f83ed4c56b54156.jpeg"/><Relationship Id="rId54" Type="http://schemas.openxmlformats.org/officeDocument/2006/relationships/image" Target="../media/9e0bb6b978df60303187317d30e85dbc157.jpeg"/><Relationship Id="rId55" Type="http://schemas.openxmlformats.org/officeDocument/2006/relationships/image" Target="../media/1c87830559484817dd856a95f808e308158.jpeg"/><Relationship Id="rId56" Type="http://schemas.openxmlformats.org/officeDocument/2006/relationships/image" Target="../media/a3c2d2ab7d671d41c40153df07c26841159.jpeg"/><Relationship Id="rId57" Type="http://schemas.openxmlformats.org/officeDocument/2006/relationships/image" Target="../media/a18d07a93017bdfd54a30f3d100ced0e160.jpeg"/><Relationship Id="rId58" Type="http://schemas.openxmlformats.org/officeDocument/2006/relationships/image" Target="../media/20f6dc86938ac3c5797b8e7ef1554b16161.jpeg"/><Relationship Id="rId59" Type="http://schemas.openxmlformats.org/officeDocument/2006/relationships/image" Target="../media/233d3282da8ff16ac5ed4ade0b2d6ef3162.jpeg"/><Relationship Id="rId60" Type="http://schemas.openxmlformats.org/officeDocument/2006/relationships/image" Target="../media/c700e6730789dfe3211d7223425adbb1163.jpeg"/><Relationship Id="rId61" Type="http://schemas.openxmlformats.org/officeDocument/2006/relationships/image" Target="../media/b4350f516e1570846a5bb8790beabe07164.jpeg"/><Relationship Id="rId62" Type="http://schemas.openxmlformats.org/officeDocument/2006/relationships/image" Target="../media/6f907ea1cde0530e730733defcbf728b165.jpeg"/><Relationship Id="rId63" Type="http://schemas.openxmlformats.org/officeDocument/2006/relationships/image" Target="../media/fa814d1766b5c470023daa1e7c24db7d166.jpeg"/><Relationship Id="rId64" Type="http://schemas.openxmlformats.org/officeDocument/2006/relationships/image" Target="../media/efc4ff7b9e1f39e464e6d02d6e702a7e167.jpeg"/><Relationship Id="rId65" Type="http://schemas.openxmlformats.org/officeDocument/2006/relationships/image" Target="../media/691709d8868d66871fe2e90e5a03be73168.jpeg"/><Relationship Id="rId66" Type="http://schemas.openxmlformats.org/officeDocument/2006/relationships/image" Target="../media/404664b7068fa7665b24a2217779e1c6169.jpeg"/></Relationships>
</file>

<file path=xl/drawings/_rels/drawing12.xml.rels><?xml version="1.0" encoding="UTF-8" standalone="yes"?>
<Relationships xmlns="http://schemas.openxmlformats.org/package/2006/relationships"><Relationship Id="rId1" Type="http://schemas.openxmlformats.org/officeDocument/2006/relationships/image" Target="../media/47bc0cd95b5b7313fdd0d0e2a4241ac6170.jpeg"/><Relationship Id="rId2" Type="http://schemas.openxmlformats.org/officeDocument/2006/relationships/image" Target="../media/bfa5c6ac1fd7d27b57dd3e96965ab086171.jpeg"/><Relationship Id="rId3" Type="http://schemas.openxmlformats.org/officeDocument/2006/relationships/image" Target="../media/483658b096f61fd9d76ae475abbf9fbb172.jpeg"/><Relationship Id="rId4" Type="http://schemas.openxmlformats.org/officeDocument/2006/relationships/image" Target="../media/62a1618b493427fac9cb3f98e450ad3a173.jpeg"/><Relationship Id="rId5" Type="http://schemas.openxmlformats.org/officeDocument/2006/relationships/image" Target="../media/227cb6c72a40b5f24a6f36f137fbc870174.jpeg"/><Relationship Id="rId6" Type="http://schemas.openxmlformats.org/officeDocument/2006/relationships/image" Target="../media/a3a379b43a45b1e4003d03dbb6d0d610175.jpeg"/><Relationship Id="rId7" Type="http://schemas.openxmlformats.org/officeDocument/2006/relationships/image" Target="../media/693b72857fe83890161666e9cca4c198176.jpeg"/><Relationship Id="rId8" Type="http://schemas.openxmlformats.org/officeDocument/2006/relationships/image" Target="../media/d4bfdf5906e521b912b39ef59bc25c23177.jpeg"/><Relationship Id="rId9" Type="http://schemas.openxmlformats.org/officeDocument/2006/relationships/image" Target="../media/2c334e5c6a5eab8aad2a1a65908f319d178.jpeg"/><Relationship Id="rId10" Type="http://schemas.openxmlformats.org/officeDocument/2006/relationships/image" Target="../media/a229855a4589b572f3d85b9f145bd065179.jpeg"/><Relationship Id="rId11" Type="http://schemas.openxmlformats.org/officeDocument/2006/relationships/image" Target="../media/26fc71c155b5f6d12daf0f90d03deb74180.jpeg"/><Relationship Id="rId12" Type="http://schemas.openxmlformats.org/officeDocument/2006/relationships/image" Target="../media/2971df27a7b534b0fa061ef98678e77f181.jpeg"/><Relationship Id="rId13" Type="http://schemas.openxmlformats.org/officeDocument/2006/relationships/image" Target="../media/00d40683f4da042beaafa06c233d4b47182.jpeg"/><Relationship Id="rId14" Type="http://schemas.openxmlformats.org/officeDocument/2006/relationships/image" Target="../media/cc730d16646390a94eeddb3302681965183.jpeg"/><Relationship Id="rId15" Type="http://schemas.openxmlformats.org/officeDocument/2006/relationships/image" Target="../media/a56dc185e5ca0f8e152faaaa29da3989184.jpe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869e56baa4281957001dbf2e064cf09b1.jpeg"/><Relationship Id="rId2" Type="http://schemas.openxmlformats.org/officeDocument/2006/relationships/image" Target="../media/535661fd7e49afaaca1738b63a1929392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92a31db777a8545c3ccd41cd10878b73.jpeg"/><Relationship Id="rId2" Type="http://schemas.openxmlformats.org/officeDocument/2006/relationships/image" Target="../media/9656554683c061049e5ab04756ca89bd4.jpeg"/><Relationship Id="rId3" Type="http://schemas.openxmlformats.org/officeDocument/2006/relationships/image" Target="../media/eeda099efa73565bcc9ed0617c88731b5.jpeg"/><Relationship Id="rId4" Type="http://schemas.openxmlformats.org/officeDocument/2006/relationships/image" Target="../media/19e0d61d20f721db2e3712b94e0832a46.jpeg"/><Relationship Id="rId5" Type="http://schemas.openxmlformats.org/officeDocument/2006/relationships/image" Target="../media/6d67951bd67e57f5587d523bc36ea58d7.jpeg"/><Relationship Id="rId6" Type="http://schemas.openxmlformats.org/officeDocument/2006/relationships/image" Target="../media/117cc46a95a1f43f7d9d92feacdae3838.jpeg"/><Relationship Id="rId7" Type="http://schemas.openxmlformats.org/officeDocument/2006/relationships/image" Target="../media/443b52c497feb77790ff80db4d2bb3a39.jpeg"/><Relationship Id="rId8" Type="http://schemas.openxmlformats.org/officeDocument/2006/relationships/image" Target="../media/97b1e97b97435ade3db4c7d4da9835d310.jpeg"/><Relationship Id="rId9" Type="http://schemas.openxmlformats.org/officeDocument/2006/relationships/image" Target="../media/63e1e95a6e4f355a3473b7131f61d9ca11.jpeg"/><Relationship Id="rId10" Type="http://schemas.openxmlformats.org/officeDocument/2006/relationships/image" Target="../media/ad5013c678bc7fc907a98919e1c04c0912.jpeg"/><Relationship Id="rId11" Type="http://schemas.openxmlformats.org/officeDocument/2006/relationships/image" Target="../media/a7f9081480a703d3eae3e1559baede5813.jpeg"/><Relationship Id="rId12" Type="http://schemas.openxmlformats.org/officeDocument/2006/relationships/image" Target="../media/f1a488fa4c94f9c47303eee5af6ce4d714.jpe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e161badc42636e81a43a05595ffb67b115.jpeg"/><Relationship Id="rId2" Type="http://schemas.openxmlformats.org/officeDocument/2006/relationships/image" Target="../media/b1dd34953fe46157834e08186ae95af716.jpeg"/><Relationship Id="rId3" Type="http://schemas.openxmlformats.org/officeDocument/2006/relationships/image" Target="../media/ef04b3406440f870153714e5ef2a67bc17.jpeg"/><Relationship Id="rId4" Type="http://schemas.openxmlformats.org/officeDocument/2006/relationships/image" Target="../media/d2a5185618fce4dc1e8fe01b3361e8f618.jpeg"/><Relationship Id="rId5" Type="http://schemas.openxmlformats.org/officeDocument/2006/relationships/image" Target="../media/64d0ce0b17ba849a15012eda8699e84519.jpeg"/><Relationship Id="rId6" Type="http://schemas.openxmlformats.org/officeDocument/2006/relationships/image" Target="../media/c80d4d01b7d274283ab3ef7cdf0b96e020.jpeg"/><Relationship Id="rId7" Type="http://schemas.openxmlformats.org/officeDocument/2006/relationships/image" Target="../media/b808de1a53679c47c2d70f130e29a95d21.jpeg"/><Relationship Id="rId8" Type="http://schemas.openxmlformats.org/officeDocument/2006/relationships/image" Target="../media/3e701063749e6a9504f43d49e89a24d622.jpeg"/><Relationship Id="rId9" Type="http://schemas.openxmlformats.org/officeDocument/2006/relationships/image" Target="../media/0165909a7b7a6ba715172c684265aabf23.jpeg"/><Relationship Id="rId10" Type="http://schemas.openxmlformats.org/officeDocument/2006/relationships/image" Target="../media/0db32e712cd49f0926e5905372d43ba224.jpeg"/><Relationship Id="rId11" Type="http://schemas.openxmlformats.org/officeDocument/2006/relationships/image" Target="../media/49ffcef20d26712faa3691a815e818ba25.jpeg"/><Relationship Id="rId12" Type="http://schemas.openxmlformats.org/officeDocument/2006/relationships/image" Target="../media/d8d685cbb704f06a0b065eaea760848526.jpeg"/><Relationship Id="rId13" Type="http://schemas.openxmlformats.org/officeDocument/2006/relationships/image" Target="../media/a4fd6bd03aba43785fa70e5a6962a0c727.jpeg"/><Relationship Id="rId14" Type="http://schemas.openxmlformats.org/officeDocument/2006/relationships/image" Target="../media/cc013a92bed202397cebc5ee906aec2f28.jpeg"/><Relationship Id="rId15" Type="http://schemas.openxmlformats.org/officeDocument/2006/relationships/image" Target="../media/79ae8220ae434a5fbc62624164c7beeb29.jpeg"/><Relationship Id="rId16" Type="http://schemas.openxmlformats.org/officeDocument/2006/relationships/image" Target="../media/800cad4a651047308d7078c406253d2230.jpeg"/><Relationship Id="rId17" Type="http://schemas.openxmlformats.org/officeDocument/2006/relationships/image" Target="../media/b10e95d441e5952e18583815a875656931.jpeg"/><Relationship Id="rId18" Type="http://schemas.openxmlformats.org/officeDocument/2006/relationships/image" Target="../media/3a504bddf507dfe65b10184163f468f232.jpeg"/><Relationship Id="rId19" Type="http://schemas.openxmlformats.org/officeDocument/2006/relationships/image" Target="../media/be00a51546e684744f0c4009f88e875133.jpeg"/><Relationship Id="rId20" Type="http://schemas.openxmlformats.org/officeDocument/2006/relationships/image" Target="../media/a6ba060b6737dbcec2e968bd6939478334.jpeg"/><Relationship Id="rId21" Type="http://schemas.openxmlformats.org/officeDocument/2006/relationships/image" Target="../media/6939e258e9f87ac775c099f08198338a35.jpeg"/><Relationship Id="rId22" Type="http://schemas.openxmlformats.org/officeDocument/2006/relationships/image" Target="../media/1a259feb11f2d12d025d1f7278bc223936.jpe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ee5e0837c5e4f69201006999b08452c437.jpeg"/><Relationship Id="rId2" Type="http://schemas.openxmlformats.org/officeDocument/2006/relationships/image" Target="../media/f36e119e0bf272fb2daf3aebc2c6dcf038.jpeg"/><Relationship Id="rId3" Type="http://schemas.openxmlformats.org/officeDocument/2006/relationships/image" Target="../media/fe347d19301a3b4450ead583ab1da54839.jpeg"/><Relationship Id="rId4" Type="http://schemas.openxmlformats.org/officeDocument/2006/relationships/image" Target="../media/285dc21ee6a660fe1fa6e9491407f80240.jpeg"/><Relationship Id="rId5" Type="http://schemas.openxmlformats.org/officeDocument/2006/relationships/image" Target="../media/ef5f6da934c209950cb65785098441f941.jpeg"/><Relationship Id="rId6" Type="http://schemas.openxmlformats.org/officeDocument/2006/relationships/image" Target="../media/4f93bc17295b9565ab82645d4379dced42.jpeg"/><Relationship Id="rId7" Type="http://schemas.openxmlformats.org/officeDocument/2006/relationships/image" Target="../media/6a4fd80959cd6646a94a02491f3adb9a43.jpeg"/><Relationship Id="rId8" Type="http://schemas.openxmlformats.org/officeDocument/2006/relationships/image" Target="../media/7eac35d6d67cfa73f30a4ced65b41bb644.jpeg"/><Relationship Id="rId9" Type="http://schemas.openxmlformats.org/officeDocument/2006/relationships/image" Target="../media/9487897d48ae6c16fb3309640ef1e04445.jpeg"/><Relationship Id="rId10" Type="http://schemas.openxmlformats.org/officeDocument/2006/relationships/image" Target="../media/00d79b3bf78fdc57bbeca71754a7245546.jpeg"/><Relationship Id="rId11" Type="http://schemas.openxmlformats.org/officeDocument/2006/relationships/image" Target="../media/eb0b82be70a2782f93b5f430a77cd55547.jpeg"/><Relationship Id="rId12" Type="http://schemas.openxmlformats.org/officeDocument/2006/relationships/image" Target="../media/736f9b4fda07a4189d5352ded45ca53248.jpeg"/><Relationship Id="rId13" Type="http://schemas.openxmlformats.org/officeDocument/2006/relationships/image" Target="../media/a4787616e7760c99ef6e1395cb12a55b49.jpeg"/><Relationship Id="rId14" Type="http://schemas.openxmlformats.org/officeDocument/2006/relationships/image" Target="../media/135d742b2bbdfd56a5c1bd0a2b5b6ebb50.jpeg"/><Relationship Id="rId15" Type="http://schemas.openxmlformats.org/officeDocument/2006/relationships/image" Target="../media/9b85aecb677198953ee3166e8001d4eb51.jpeg"/><Relationship Id="rId16" Type="http://schemas.openxmlformats.org/officeDocument/2006/relationships/image" Target="../media/f7620ef446fefd03a47669791fedf21152.jpeg"/><Relationship Id="rId17" Type="http://schemas.openxmlformats.org/officeDocument/2006/relationships/image" Target="../media/94d2a36be358fe579bdfec1cc92bdf5f53.jpeg"/><Relationship Id="rId18" Type="http://schemas.openxmlformats.org/officeDocument/2006/relationships/image" Target="../media/9423773c6e6aba585fdfcd3eda9d4d9154.jpeg"/><Relationship Id="rId19" Type="http://schemas.openxmlformats.org/officeDocument/2006/relationships/image" Target="../media/fd290777ca8780f893552a4a3af3f82e55.jpeg"/><Relationship Id="rId20" Type="http://schemas.openxmlformats.org/officeDocument/2006/relationships/image" Target="../media/648b3cf2ba09e80d7321f9ee73eb0d1c56.jpeg"/><Relationship Id="rId21" Type="http://schemas.openxmlformats.org/officeDocument/2006/relationships/image" Target="../media/f8381798a2b6b097cf91c9fddc77aed657.jpeg"/><Relationship Id="rId22" Type="http://schemas.openxmlformats.org/officeDocument/2006/relationships/image" Target="../media/b2fdf6998594d3b48dcfee9bf93f951158.jpeg"/><Relationship Id="rId23" Type="http://schemas.openxmlformats.org/officeDocument/2006/relationships/image" Target="../media/6dd752938d9d0e1c2b8891f39e4b4ce859.jpeg"/><Relationship Id="rId24" Type="http://schemas.openxmlformats.org/officeDocument/2006/relationships/image" Target="../media/934dafa411df86b7db04568b43b1bb6760.jpeg"/><Relationship Id="rId25" Type="http://schemas.openxmlformats.org/officeDocument/2006/relationships/image" Target="../media/89e6f8602f3bf77332a1d03497d4c34161.jpeg"/><Relationship Id="rId26" Type="http://schemas.openxmlformats.org/officeDocument/2006/relationships/image" Target="../media/a61932393c34a8d00938c720847eca6b62.jpeg"/><Relationship Id="rId27" Type="http://schemas.openxmlformats.org/officeDocument/2006/relationships/image" Target="../media/6c660dbd42075221b49a47f8cb12d28463.jpeg"/><Relationship Id="rId28" Type="http://schemas.openxmlformats.org/officeDocument/2006/relationships/image" Target="../media/0fc08ca9094178ba758ac8adf49b378864.jpeg"/><Relationship Id="rId29" Type="http://schemas.openxmlformats.org/officeDocument/2006/relationships/image" Target="../media/f8f5ae75e2e7bca0027218acb6e25c5065.jpeg"/><Relationship Id="rId30" Type="http://schemas.openxmlformats.org/officeDocument/2006/relationships/image" Target="../media/37624abfe687f2c5e6cffbec91b1e19f66.jpeg"/><Relationship Id="rId31" Type="http://schemas.openxmlformats.org/officeDocument/2006/relationships/image" Target="../media/83b5e3f9346506873713a6784c85a86667.jpeg"/><Relationship Id="rId32" Type="http://schemas.openxmlformats.org/officeDocument/2006/relationships/image" Target="../media/0bfd3636e6dc0c2408f0dcf169030e6768.jpeg"/><Relationship Id="rId33" Type="http://schemas.openxmlformats.org/officeDocument/2006/relationships/image" Target="../media/87aefcd2de85ba916fa7ed660070690e69.jpeg"/><Relationship Id="rId34" Type="http://schemas.openxmlformats.org/officeDocument/2006/relationships/image" Target="../media/0685e0de8bfb278c231eca3f3632e71570.jpeg"/><Relationship Id="rId35" Type="http://schemas.openxmlformats.org/officeDocument/2006/relationships/image" Target="../media/43315bf588e487da13e992784434654471.jpeg"/><Relationship Id="rId36" Type="http://schemas.openxmlformats.org/officeDocument/2006/relationships/image" Target="../media/b4a3ed5246ff4a85ea543db5ea8e635472.jpeg"/><Relationship Id="rId37" Type="http://schemas.openxmlformats.org/officeDocument/2006/relationships/image" Target="../media/1017aa40b928334c0ac958ad265cf93773.jpe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710a1422bd038677566edc0ff0a3205f74.jpeg"/><Relationship Id="rId2" Type="http://schemas.openxmlformats.org/officeDocument/2006/relationships/image" Target="../media/997a9be8dfe048558a0f2fa4c720d1f675.jpeg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image" Target="../media/71f6e2eea1883d95cd5cb216f30c78a776.jpeg"/><Relationship Id="rId2" Type="http://schemas.openxmlformats.org/officeDocument/2006/relationships/image" Target="../media/231d944691311672a24c8663c841c18977.jpeg"/><Relationship Id="rId3" Type="http://schemas.openxmlformats.org/officeDocument/2006/relationships/image" Target="../media/a7d4e72c649f38f3ba2df9c58442a82a78.jpeg"/><Relationship Id="rId4" Type="http://schemas.openxmlformats.org/officeDocument/2006/relationships/image" Target="../media/a53b74d42468a2c58253eb9cedb9d0e879.jpeg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image" Target="../media/a1ef1029400c8b5642e8cf7d98ce85b380.jpeg"/><Relationship Id="rId2" Type="http://schemas.openxmlformats.org/officeDocument/2006/relationships/image" Target="../media/8b49943b940d3cb66f8e46aa45c18ea881.jpeg"/><Relationship Id="rId3" Type="http://schemas.openxmlformats.org/officeDocument/2006/relationships/image" Target="../media/53481dbe9d9801a8d000daf1e703670782.jpeg"/><Relationship Id="rId4" Type="http://schemas.openxmlformats.org/officeDocument/2006/relationships/image" Target="../media/fec421cbda9fbfcefa612144f5f25c2a83.jpeg"/><Relationship Id="rId5" Type="http://schemas.openxmlformats.org/officeDocument/2006/relationships/image" Target="../media/528e4999c58e2e125890166fe45d32f284.jpeg"/><Relationship Id="rId6" Type="http://schemas.openxmlformats.org/officeDocument/2006/relationships/image" Target="../media/0d3185dd72d5d5ce23312072504207bf85.jpeg"/><Relationship Id="rId7" Type="http://schemas.openxmlformats.org/officeDocument/2006/relationships/image" Target="../media/6c3dd2007c1671b00383e5b13d58de4986.jpeg"/><Relationship Id="rId8" Type="http://schemas.openxmlformats.org/officeDocument/2006/relationships/image" Target="../media/ad54962e66d4f6a80e0795d52a21391187.jpeg"/><Relationship Id="rId9" Type="http://schemas.openxmlformats.org/officeDocument/2006/relationships/image" Target="../media/b45d231720267616a145f6a222a3ec4e88.jpeg"/><Relationship Id="rId10" Type="http://schemas.openxmlformats.org/officeDocument/2006/relationships/image" Target="../media/3eb69880da457b107485ed66530e4e6c89.jpeg"/><Relationship Id="rId11" Type="http://schemas.openxmlformats.org/officeDocument/2006/relationships/image" Target="../media/593ab1117caecb8c1651fbcc29bf974f90.jpeg"/><Relationship Id="rId12" Type="http://schemas.openxmlformats.org/officeDocument/2006/relationships/image" Target="../media/945af0fba203abf0d8f863638edb0db191.jpeg"/><Relationship Id="rId13" Type="http://schemas.openxmlformats.org/officeDocument/2006/relationships/image" Target="../media/023a728218896d5c7f2e2492a69dfff892.jpeg"/><Relationship Id="rId14" Type="http://schemas.openxmlformats.org/officeDocument/2006/relationships/image" Target="../media/834d0c218acbbcf952cc0394bd6f468393.jpeg"/><Relationship Id="rId15" Type="http://schemas.openxmlformats.org/officeDocument/2006/relationships/image" Target="../media/f95615cec3ebbe0218f90c815c68a21594.jpeg"/><Relationship Id="rId16" Type="http://schemas.openxmlformats.org/officeDocument/2006/relationships/image" Target="../media/9254c42a4d6f01e6b66f1c6258d6f68795.jpeg"/><Relationship Id="rId17" Type="http://schemas.openxmlformats.org/officeDocument/2006/relationships/image" Target="../media/14016bbd4c0725d24d35cd6606b9caa696.jpeg"/><Relationship Id="rId18" Type="http://schemas.openxmlformats.org/officeDocument/2006/relationships/image" Target="../media/51fea64d4727061fdc22633b33197ee097.jpeg"/><Relationship Id="rId19" Type="http://schemas.openxmlformats.org/officeDocument/2006/relationships/image" Target="../media/a7e5ef8627662336d88b8745ee6b972998.jpeg"/><Relationship Id="rId20" Type="http://schemas.openxmlformats.org/officeDocument/2006/relationships/image" Target="../media/d3174103923a5cf7b4f657acc04c7d3099.jpeg"/><Relationship Id="rId21" Type="http://schemas.openxmlformats.org/officeDocument/2006/relationships/image" Target="../media/5ca3de7fab1f4a289f4517785a530d7a100.jpeg"/><Relationship Id="rId22" Type="http://schemas.openxmlformats.org/officeDocument/2006/relationships/image" Target="../media/15b8de2fbe1df4cb07566e30d6b40e22101.jpeg"/><Relationship Id="rId23" Type="http://schemas.openxmlformats.org/officeDocument/2006/relationships/image" Target="../media/54d3fbc39879e9ec86627e9d23152e7d102.jpeg"/></Relationships>
</file>

<file path=xl/drawings/_rels/drawing9.xml.rels><?xml version="1.0" encoding="UTF-8" standalone="yes"?>
<Relationships xmlns="http://schemas.openxmlformats.org/package/2006/relationships"><Relationship Id="rId1" Type="http://schemas.openxmlformats.org/officeDocument/2006/relationships/image" Target="../media/4c91bbe26a6a90c735d5a0b1975c6db1103.jpeg"/></Relationships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47885</xdr:colOff>
      <xdr:row>6</xdr:row>
      <xdr:rowOff>47774</xdr:rowOff>
    </xdr:from>
    <xdr:ext cx="1123950" cy="9525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85948</xdr:colOff>
      <xdr:row>20</xdr:row>
      <xdr:rowOff>27868</xdr:rowOff>
    </xdr:from>
    <xdr:ext cx="1047750" cy="10096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133834</xdr:colOff>
      <xdr:row>61</xdr:row>
      <xdr:rowOff>27347</xdr:rowOff>
    </xdr:from>
    <xdr:ext cx="990600" cy="10096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47885</xdr:colOff>
      <xdr:row>44</xdr:row>
      <xdr:rowOff>39812</xdr:rowOff>
    </xdr:from>
    <xdr:ext cx="11430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162074</xdr:colOff>
      <xdr:row>22</xdr:row>
      <xdr:rowOff>27868</xdr:rowOff>
    </xdr:from>
    <xdr:ext cx="962025" cy="9810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66303</xdr:colOff>
      <xdr:row>33</xdr:row>
      <xdr:rowOff>27868</xdr:rowOff>
    </xdr:from>
    <xdr:ext cx="962025" cy="93345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57708</xdr:colOff>
      <xdr:row>62</xdr:row>
      <xdr:rowOff>39067</xdr:rowOff>
    </xdr:from>
    <xdr:ext cx="1095375" cy="942975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47885</xdr:colOff>
      <xdr:row>2</xdr:row>
      <xdr:rowOff>7962</xdr:rowOff>
    </xdr:from>
    <xdr:ext cx="1123950" cy="9906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76126</xdr:colOff>
      <xdr:row>31</xdr:row>
      <xdr:rowOff>27868</xdr:rowOff>
    </xdr:from>
    <xdr:ext cx="981075" cy="97155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190314</xdr:colOff>
      <xdr:row>28</xdr:row>
      <xdr:rowOff>39812</xdr:rowOff>
    </xdr:from>
    <xdr:ext cx="904875" cy="9620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76126</xdr:colOff>
      <xdr:row>10</xdr:row>
      <xdr:rowOff>27868</xdr:rowOff>
    </xdr:from>
    <xdr:ext cx="1085850" cy="98107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66303</xdr:colOff>
      <xdr:row>29</xdr:row>
      <xdr:rowOff>7962</xdr:rowOff>
    </xdr:from>
    <xdr:ext cx="1143000" cy="10001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104366</xdr:colOff>
      <xdr:row>59</xdr:row>
      <xdr:rowOff>27347</xdr:rowOff>
    </xdr:from>
    <xdr:ext cx="1095375" cy="9620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104366</xdr:colOff>
      <xdr:row>5</xdr:row>
      <xdr:rowOff>27868</xdr:rowOff>
    </xdr:from>
    <xdr:ext cx="1019175" cy="98107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209959</xdr:colOff>
      <xdr:row>8</xdr:row>
      <xdr:rowOff>27868</xdr:rowOff>
    </xdr:from>
    <xdr:ext cx="866775" cy="95250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171896</xdr:colOff>
      <xdr:row>12</xdr:row>
      <xdr:rowOff>27868</xdr:rowOff>
    </xdr:from>
    <xdr:ext cx="904875" cy="97155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190314</xdr:colOff>
      <xdr:row>14</xdr:row>
      <xdr:rowOff>39812</xdr:rowOff>
    </xdr:from>
    <xdr:ext cx="876300" cy="97155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171896</xdr:colOff>
      <xdr:row>58</xdr:row>
      <xdr:rowOff>39067</xdr:rowOff>
    </xdr:from>
    <xdr:ext cx="876300" cy="9620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256617</xdr:colOff>
      <xdr:row>9</xdr:row>
      <xdr:rowOff>39812</xdr:rowOff>
    </xdr:from>
    <xdr:ext cx="866775" cy="95250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142429</xdr:colOff>
      <xdr:row>64</xdr:row>
      <xdr:rowOff>27347</xdr:rowOff>
    </xdr:from>
    <xdr:ext cx="962025" cy="98107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238199</xdr:colOff>
      <xdr:row>60</xdr:row>
      <xdr:rowOff>27347</xdr:rowOff>
    </xdr:from>
    <xdr:ext cx="819150" cy="962025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171896</xdr:colOff>
      <xdr:row>34</xdr:row>
      <xdr:rowOff>27868</xdr:rowOff>
    </xdr:from>
    <xdr:ext cx="866775" cy="952500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171896</xdr:colOff>
      <xdr:row>15</xdr:row>
      <xdr:rowOff>27868</xdr:rowOff>
    </xdr:from>
    <xdr:ext cx="876300" cy="1009650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190314</xdr:colOff>
      <xdr:row>63</xdr:row>
      <xdr:rowOff>39067</xdr:rowOff>
    </xdr:from>
    <xdr:ext cx="914400" cy="962025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104366</xdr:colOff>
      <xdr:row>16</xdr:row>
      <xdr:rowOff>39812</xdr:rowOff>
    </xdr:from>
    <xdr:ext cx="1038225" cy="952500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218554</xdr:colOff>
      <xdr:row>1</xdr:row>
      <xdr:rowOff>27868</xdr:rowOff>
    </xdr:from>
    <xdr:ext cx="857250" cy="971550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190314</xdr:colOff>
      <xdr:row>25</xdr:row>
      <xdr:rowOff>27868</xdr:rowOff>
    </xdr:from>
    <xdr:ext cx="819150" cy="981075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124011</xdr:colOff>
      <xdr:row>65</xdr:row>
      <xdr:rowOff>27347</xdr:rowOff>
    </xdr:from>
    <xdr:ext cx="1066800" cy="952500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38063</xdr:colOff>
      <xdr:row>23</xdr:row>
      <xdr:rowOff>47774</xdr:rowOff>
    </xdr:from>
    <xdr:ext cx="1171575" cy="952500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95771</xdr:colOff>
      <xdr:row>54</xdr:row>
      <xdr:rowOff>46881</xdr:rowOff>
    </xdr:from>
    <xdr:ext cx="1066800" cy="904875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276262</xdr:colOff>
      <xdr:row>39</xdr:row>
      <xdr:rowOff>47774</xdr:rowOff>
    </xdr:from>
    <xdr:ext cx="657225" cy="923925"/>
    <xdr:pic>
      <xdr:nvPicPr>
        <xdr:cNvPr id="31" name="" descr="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171896</xdr:colOff>
      <xdr:row>30</xdr:row>
      <xdr:rowOff>47774</xdr:rowOff>
    </xdr:from>
    <xdr:ext cx="1066800" cy="952500"/>
    <xdr:pic>
      <xdr:nvPicPr>
        <xdr:cNvPr id="32" name="" descr="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190314</xdr:colOff>
      <xdr:row>7</xdr:row>
      <xdr:rowOff>27868</xdr:rowOff>
    </xdr:from>
    <xdr:ext cx="990600" cy="904875"/>
    <xdr:pic>
      <xdr:nvPicPr>
        <xdr:cNvPr id="33" name="" descr="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114188</xdr:colOff>
      <xdr:row>32</xdr:row>
      <xdr:rowOff>27868</xdr:rowOff>
    </xdr:from>
    <xdr:ext cx="1057275" cy="990600"/>
    <xdr:pic>
      <xdr:nvPicPr>
        <xdr:cNvPr id="34" name="" descr="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190314</xdr:colOff>
      <xdr:row>47</xdr:row>
      <xdr:rowOff>7813</xdr:rowOff>
    </xdr:from>
    <xdr:ext cx="895350" cy="1000125"/>
    <xdr:pic>
      <xdr:nvPicPr>
        <xdr:cNvPr id="35" name="" descr="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248022</xdr:colOff>
      <xdr:row>11</xdr:row>
      <xdr:rowOff>27868</xdr:rowOff>
    </xdr:from>
    <xdr:ext cx="838200" cy="1000125"/>
    <xdr:pic>
      <xdr:nvPicPr>
        <xdr:cNvPr id="36" name="" descr="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142429</xdr:colOff>
      <xdr:row>17</xdr:row>
      <xdr:rowOff>27868</xdr:rowOff>
    </xdr:from>
    <xdr:ext cx="981075" cy="990600"/>
    <xdr:pic>
      <xdr:nvPicPr>
        <xdr:cNvPr id="37" name="" descr="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104366</xdr:colOff>
      <xdr:row>26</xdr:row>
      <xdr:rowOff>7962</xdr:rowOff>
    </xdr:from>
    <xdr:ext cx="1095375" cy="1000125"/>
    <xdr:pic>
      <xdr:nvPicPr>
        <xdr:cNvPr id="38" name="" descr="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76126</xdr:colOff>
      <xdr:row>45</xdr:row>
      <xdr:rowOff>7962</xdr:rowOff>
    </xdr:from>
    <xdr:ext cx="971550" cy="971550"/>
    <xdr:pic>
      <xdr:nvPicPr>
        <xdr:cNvPr id="39" name="" descr="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57708</xdr:colOff>
      <xdr:row>42</xdr:row>
      <xdr:rowOff>27868</xdr:rowOff>
    </xdr:from>
    <xdr:ext cx="904875" cy="933450"/>
    <xdr:pic>
      <xdr:nvPicPr>
        <xdr:cNvPr id="40" name="" descr="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171896</xdr:colOff>
      <xdr:row>24</xdr:row>
      <xdr:rowOff>27868</xdr:rowOff>
    </xdr:from>
    <xdr:ext cx="904875" cy="971550"/>
    <xdr:pic>
      <xdr:nvPicPr>
        <xdr:cNvPr id="41" name="" descr="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248022</xdr:colOff>
      <xdr:row>53</xdr:row>
      <xdr:rowOff>27347</xdr:rowOff>
    </xdr:from>
    <xdr:ext cx="676275" cy="1009650"/>
    <xdr:pic>
      <xdr:nvPicPr>
        <xdr:cNvPr id="42" name="" descr="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162074</xdr:colOff>
      <xdr:row>46</xdr:row>
      <xdr:rowOff>27868</xdr:rowOff>
    </xdr:from>
    <xdr:ext cx="895350" cy="933450"/>
    <xdr:pic>
      <xdr:nvPicPr>
        <xdr:cNvPr id="43" name="" descr="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104366</xdr:colOff>
      <xdr:row>4</xdr:row>
      <xdr:rowOff>27868</xdr:rowOff>
    </xdr:from>
    <xdr:ext cx="952500" cy="981075"/>
    <xdr:pic>
      <xdr:nvPicPr>
        <xdr:cNvPr id="44" name="" descr="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209959</xdr:colOff>
      <xdr:row>8</xdr:row>
      <xdr:rowOff>67680</xdr:rowOff>
    </xdr:from>
    <xdr:ext cx="885825" cy="857250"/>
    <xdr:pic>
      <xdr:nvPicPr>
        <xdr:cNvPr id="45" name="" descr="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190314</xdr:colOff>
      <xdr:row>55</xdr:row>
      <xdr:rowOff>58601</xdr:rowOff>
    </xdr:from>
    <xdr:ext cx="933450" cy="866775"/>
    <xdr:pic>
      <xdr:nvPicPr>
        <xdr:cNvPr id="46" name="" descr="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266440</xdr:colOff>
      <xdr:row>50</xdr:row>
      <xdr:rowOff>39067</xdr:rowOff>
    </xdr:from>
    <xdr:ext cx="828675" cy="923925"/>
    <xdr:pic>
      <xdr:nvPicPr>
        <xdr:cNvPr id="47" name="" descr="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266440</xdr:colOff>
      <xdr:row>37</xdr:row>
      <xdr:rowOff>87585</xdr:rowOff>
    </xdr:from>
    <xdr:ext cx="781050" cy="876300"/>
    <xdr:pic>
      <xdr:nvPicPr>
        <xdr:cNvPr id="48" name="" descr="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200137</xdr:colOff>
      <xdr:row>19</xdr:row>
      <xdr:rowOff>39812</xdr:rowOff>
    </xdr:from>
    <xdr:ext cx="914400" cy="933450"/>
    <xdr:pic>
      <xdr:nvPicPr>
        <xdr:cNvPr id="49" name="" descr="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256617</xdr:colOff>
      <xdr:row>49</xdr:row>
      <xdr:rowOff>78135</xdr:rowOff>
    </xdr:from>
    <xdr:ext cx="914400" cy="876300"/>
    <xdr:pic>
      <xdr:nvPicPr>
        <xdr:cNvPr id="50" name="" descr="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286085</xdr:colOff>
      <xdr:row>40</xdr:row>
      <xdr:rowOff>87585</xdr:rowOff>
    </xdr:from>
    <xdr:ext cx="714375" cy="847725"/>
    <xdr:pic>
      <xdr:nvPicPr>
        <xdr:cNvPr id="51" name="" descr="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256617</xdr:colOff>
      <xdr:row>35</xdr:row>
      <xdr:rowOff>75642</xdr:rowOff>
    </xdr:from>
    <xdr:ext cx="723900" cy="876300"/>
    <xdr:pic>
      <xdr:nvPicPr>
        <xdr:cNvPr id="52" name="" descr="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304502</xdr:colOff>
      <xdr:row>21</xdr:row>
      <xdr:rowOff>39812</xdr:rowOff>
    </xdr:from>
    <xdr:ext cx="666750" cy="923925"/>
    <xdr:pic>
      <xdr:nvPicPr>
        <xdr:cNvPr id="53" name="" descr="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286085</xdr:colOff>
      <xdr:row>3</xdr:row>
      <xdr:rowOff>87585</xdr:rowOff>
    </xdr:from>
    <xdr:ext cx="723900" cy="838200"/>
    <xdr:pic>
      <xdr:nvPicPr>
        <xdr:cNvPr id="54" name="" descr="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286085</xdr:colOff>
      <xdr:row>36</xdr:row>
      <xdr:rowOff>39812</xdr:rowOff>
    </xdr:from>
    <xdr:ext cx="733425" cy="942975"/>
    <xdr:pic>
      <xdr:nvPicPr>
        <xdr:cNvPr id="55" name="" descr="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162074</xdr:colOff>
      <xdr:row>43</xdr:row>
      <xdr:rowOff>103510</xdr:rowOff>
    </xdr:from>
    <xdr:ext cx="885825" cy="895350"/>
    <xdr:pic>
      <xdr:nvPicPr>
        <xdr:cNvPr id="56" name="" descr="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294680</xdr:colOff>
      <xdr:row>18</xdr:row>
      <xdr:rowOff>55736</xdr:rowOff>
    </xdr:from>
    <xdr:ext cx="819150" cy="952500"/>
    <xdr:pic>
      <xdr:nvPicPr>
        <xdr:cNvPr id="57" name="" descr="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200137</xdr:colOff>
      <xdr:row>38</xdr:row>
      <xdr:rowOff>115453</xdr:rowOff>
    </xdr:from>
    <xdr:ext cx="895350" cy="838200"/>
    <xdr:pic>
      <xdr:nvPicPr>
        <xdr:cNvPr id="58" name="" descr="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266440</xdr:colOff>
      <xdr:row>51</xdr:row>
      <xdr:rowOff>132829</xdr:rowOff>
    </xdr:from>
    <xdr:ext cx="714375" cy="847725"/>
    <xdr:pic>
      <xdr:nvPicPr>
        <xdr:cNvPr id="59" name="" descr="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124011</xdr:colOff>
      <xdr:row>48</xdr:row>
      <xdr:rowOff>85948</xdr:rowOff>
    </xdr:from>
    <xdr:ext cx="971550" cy="895350"/>
    <xdr:pic>
      <xdr:nvPicPr>
        <xdr:cNvPr id="60" name="" descr="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114188</xdr:colOff>
      <xdr:row>27</xdr:row>
      <xdr:rowOff>39812</xdr:rowOff>
    </xdr:from>
    <xdr:ext cx="1123950" cy="914400"/>
    <xdr:pic>
      <xdr:nvPicPr>
        <xdr:cNvPr id="61" name="" descr="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248022</xdr:colOff>
      <xdr:row>52</xdr:row>
      <xdr:rowOff>78135</xdr:rowOff>
    </xdr:from>
    <xdr:ext cx="809625" cy="857250"/>
    <xdr:pic>
      <xdr:nvPicPr>
        <xdr:cNvPr id="62" name="" descr="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228377</xdr:colOff>
      <xdr:row>56</xdr:row>
      <xdr:rowOff>7813</xdr:rowOff>
    </xdr:from>
    <xdr:ext cx="933450" cy="981075"/>
    <xdr:pic>
      <xdr:nvPicPr>
        <xdr:cNvPr id="63" name="" descr="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190314</xdr:colOff>
      <xdr:row>41</xdr:row>
      <xdr:rowOff>78135</xdr:rowOff>
    </xdr:from>
    <xdr:ext cx="876300" cy="857250"/>
    <xdr:pic>
      <xdr:nvPicPr>
        <xdr:cNvPr id="64" name="" descr="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256617</xdr:colOff>
      <xdr:row>13</xdr:row>
      <xdr:rowOff>55736</xdr:rowOff>
    </xdr:from>
    <xdr:ext cx="819150" cy="923925"/>
    <xdr:pic>
      <xdr:nvPicPr>
        <xdr:cNvPr id="65" name="" descr="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180491</xdr:colOff>
      <xdr:row>57</xdr:row>
      <xdr:rowOff>39067</xdr:rowOff>
    </xdr:from>
    <xdr:ext cx="933450" cy="914400"/>
    <xdr:pic>
      <xdr:nvPicPr>
        <xdr:cNvPr id="66" name="" descr="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37635</xdr:colOff>
      <xdr:row>12</xdr:row>
      <xdr:rowOff>27347</xdr:rowOff>
    </xdr:from>
    <xdr:ext cx="1019175" cy="962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76377</xdr:colOff>
      <xdr:row>3</xdr:row>
      <xdr:rowOff>27347</xdr:rowOff>
    </xdr:from>
    <xdr:ext cx="971550" cy="9429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76377</xdr:colOff>
      <xdr:row>14</xdr:row>
      <xdr:rowOff>39067</xdr:rowOff>
    </xdr:from>
    <xdr:ext cx="1000125" cy="9334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105156</xdr:colOff>
      <xdr:row>15</xdr:row>
      <xdr:rowOff>46881</xdr:rowOff>
    </xdr:from>
    <xdr:ext cx="942975" cy="9429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37635</xdr:colOff>
      <xdr:row>13</xdr:row>
      <xdr:rowOff>39067</xdr:rowOff>
    </xdr:from>
    <xdr:ext cx="1076325" cy="92392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</xdr:row>
      <xdr:rowOff>39067</xdr:rowOff>
    </xdr:from>
    <xdr:ext cx="1104900" cy="93345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6</xdr:row>
      <xdr:rowOff>7813</xdr:rowOff>
    </xdr:from>
    <xdr:ext cx="1104900" cy="962025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28780</xdr:colOff>
      <xdr:row>7</xdr:row>
      <xdr:rowOff>27347</xdr:rowOff>
    </xdr:from>
    <xdr:ext cx="1104900" cy="94297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28780</xdr:colOff>
      <xdr:row>4</xdr:row>
      <xdr:rowOff>7813</xdr:rowOff>
    </xdr:from>
    <xdr:ext cx="1019175" cy="100012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180426</xdr:colOff>
      <xdr:row>8</xdr:row>
      <xdr:rowOff>27347</xdr:rowOff>
    </xdr:from>
    <xdr:ext cx="78105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266765</xdr:colOff>
      <xdr:row>9</xdr:row>
      <xdr:rowOff>58601</xdr:rowOff>
    </xdr:from>
    <xdr:ext cx="685800" cy="89535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190388</xdr:colOff>
      <xdr:row>2</xdr:row>
      <xdr:rowOff>58601</xdr:rowOff>
    </xdr:from>
    <xdr:ext cx="819150" cy="89535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105156</xdr:colOff>
      <xdr:row>5</xdr:row>
      <xdr:rowOff>39067</xdr:rowOff>
    </xdr:from>
    <xdr:ext cx="923925" cy="9144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209206</xdr:colOff>
      <xdr:row>11</xdr:row>
      <xdr:rowOff>27347</xdr:rowOff>
    </xdr:from>
    <xdr:ext cx="800100" cy="94297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123974</xdr:colOff>
      <xdr:row>10</xdr:row>
      <xdr:rowOff>19534</xdr:rowOff>
    </xdr:from>
    <xdr:ext cx="838200" cy="97155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247055</xdr:colOff>
      <xdr:row>1</xdr:row>
      <xdr:rowOff>7813</xdr:rowOff>
    </xdr:from>
    <xdr:ext cx="876300" cy="98107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314027</xdr:colOff>
      <xdr:row>2</xdr:row>
      <xdr:rowOff>66415</xdr:rowOff>
    </xdr:from>
    <xdr:ext cx="790575" cy="8953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191021</xdr:colOff>
      <xdr:row>10</xdr:row>
      <xdr:rowOff>27347</xdr:rowOff>
    </xdr:from>
    <xdr:ext cx="1085850" cy="962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94878</xdr:colOff>
      <xdr:row>11</xdr:row>
      <xdr:rowOff>27347</xdr:rowOff>
    </xdr:from>
    <xdr:ext cx="1181100" cy="9429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161925</xdr:colOff>
      <xdr:row>5</xdr:row>
      <xdr:rowOff>27347</xdr:rowOff>
    </xdr:from>
    <xdr:ext cx="971550" cy="96202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199876</xdr:colOff>
      <xdr:row>3</xdr:row>
      <xdr:rowOff>7813</xdr:rowOff>
    </xdr:from>
    <xdr:ext cx="952500" cy="9810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209996</xdr:colOff>
      <xdr:row>1</xdr:row>
      <xdr:rowOff>27347</xdr:rowOff>
    </xdr:from>
    <xdr:ext cx="923925" cy="9810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247948</xdr:colOff>
      <xdr:row>12</xdr:row>
      <xdr:rowOff>19534</xdr:rowOff>
    </xdr:from>
    <xdr:ext cx="828675" cy="97155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172045</xdr:colOff>
      <xdr:row>4</xdr:row>
      <xdr:rowOff>19534</xdr:rowOff>
    </xdr:from>
    <xdr:ext cx="1038225" cy="962025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266923</xdr:colOff>
      <xdr:row>2</xdr:row>
      <xdr:rowOff>78135</xdr:rowOff>
    </xdr:from>
    <xdr:ext cx="838200" cy="85725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304874</xdr:colOff>
      <xdr:row>6</xdr:row>
      <xdr:rowOff>93762</xdr:rowOff>
    </xdr:from>
    <xdr:ext cx="819150" cy="85725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161925</xdr:colOff>
      <xdr:row>7</xdr:row>
      <xdr:rowOff>66415</xdr:rowOff>
    </xdr:from>
    <xdr:ext cx="942975" cy="86677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123974</xdr:colOff>
      <xdr:row>8</xdr:row>
      <xdr:rowOff>66415</xdr:rowOff>
    </xdr:from>
    <xdr:ext cx="942975" cy="90487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304874</xdr:colOff>
      <xdr:row>9</xdr:row>
      <xdr:rowOff>39067</xdr:rowOff>
    </xdr:from>
    <xdr:ext cx="762000" cy="9620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142689</xdr:colOff>
      <xdr:row>1</xdr:row>
      <xdr:rowOff>66415</xdr:rowOff>
    </xdr:from>
    <xdr:ext cx="1057275" cy="90487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257566</xdr:colOff>
      <xdr:row>4</xdr:row>
      <xdr:rowOff>85948</xdr:rowOff>
    </xdr:from>
    <xdr:ext cx="885825" cy="81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228544</xdr:colOff>
      <xdr:row>11</xdr:row>
      <xdr:rowOff>66415</xdr:rowOff>
    </xdr:from>
    <xdr:ext cx="762000" cy="92392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133015</xdr:colOff>
      <xdr:row>12</xdr:row>
      <xdr:rowOff>19534</xdr:rowOff>
    </xdr:from>
    <xdr:ext cx="990600" cy="9620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228544</xdr:colOff>
      <xdr:row>5</xdr:row>
      <xdr:rowOff>85948</xdr:rowOff>
    </xdr:from>
    <xdr:ext cx="733425" cy="8763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191058</xdr:colOff>
      <xdr:row>2</xdr:row>
      <xdr:rowOff>27347</xdr:rowOff>
    </xdr:from>
    <xdr:ext cx="904875" cy="93345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333747</xdr:colOff>
      <xdr:row>17</xdr:row>
      <xdr:rowOff>85948</xdr:rowOff>
    </xdr:from>
    <xdr:ext cx="666750" cy="866775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275704</xdr:colOff>
      <xdr:row>19</xdr:row>
      <xdr:rowOff>66415</xdr:rowOff>
    </xdr:from>
    <xdr:ext cx="838200" cy="89535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133015</xdr:colOff>
      <xdr:row>20</xdr:row>
      <xdr:rowOff>46881</xdr:rowOff>
    </xdr:from>
    <xdr:ext cx="1000125" cy="94297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218870</xdr:colOff>
      <xdr:row>21</xdr:row>
      <xdr:rowOff>66415</xdr:rowOff>
    </xdr:from>
    <xdr:ext cx="847725" cy="93345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29021</xdr:colOff>
      <xdr:row>22</xdr:row>
      <xdr:rowOff>78135</xdr:rowOff>
    </xdr:from>
    <xdr:ext cx="1123950" cy="8477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218870</xdr:colOff>
      <xdr:row>18</xdr:row>
      <xdr:rowOff>66415</xdr:rowOff>
    </xdr:from>
    <xdr:ext cx="838200" cy="90487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171710</xdr:colOff>
      <xdr:row>6</xdr:row>
      <xdr:rowOff>19534</xdr:rowOff>
    </xdr:from>
    <xdr:ext cx="1000125" cy="93345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247892</xdr:colOff>
      <xdr:row>3</xdr:row>
      <xdr:rowOff>19534</xdr:rowOff>
    </xdr:from>
    <xdr:ext cx="742950" cy="971550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218870</xdr:colOff>
      <xdr:row>8</xdr:row>
      <xdr:rowOff>19534</xdr:rowOff>
    </xdr:from>
    <xdr:ext cx="962025" cy="9620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304726</xdr:colOff>
      <xdr:row>15</xdr:row>
      <xdr:rowOff>66415</xdr:rowOff>
    </xdr:from>
    <xdr:ext cx="657225" cy="85725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199523</xdr:colOff>
      <xdr:row>14</xdr:row>
      <xdr:rowOff>39067</xdr:rowOff>
    </xdr:from>
    <xdr:ext cx="885825" cy="93345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257566</xdr:colOff>
      <xdr:row>10</xdr:row>
      <xdr:rowOff>46881</xdr:rowOff>
    </xdr:from>
    <xdr:ext cx="771525" cy="9144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218870</xdr:colOff>
      <xdr:row>16</xdr:row>
      <xdr:rowOff>46881</xdr:rowOff>
    </xdr:from>
    <xdr:ext cx="904875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295052</xdr:colOff>
      <xdr:row>13</xdr:row>
      <xdr:rowOff>39067</xdr:rowOff>
    </xdr:from>
    <xdr:ext cx="781050" cy="9144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152363</xdr:colOff>
      <xdr:row>7</xdr:row>
      <xdr:rowOff>27347</xdr:rowOff>
    </xdr:from>
    <xdr:ext cx="981075" cy="952500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142689</xdr:colOff>
      <xdr:row>9</xdr:row>
      <xdr:rowOff>66415</xdr:rowOff>
    </xdr:from>
    <xdr:ext cx="1009650" cy="895350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95529</xdr:colOff>
      <xdr:row>9</xdr:row>
      <xdr:rowOff>7813</xdr:rowOff>
    </xdr:from>
    <xdr:ext cx="981075" cy="98107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95529</xdr:colOff>
      <xdr:row>5</xdr:row>
      <xdr:rowOff>27868</xdr:rowOff>
    </xdr:from>
    <xdr:ext cx="1019175" cy="9906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56834</xdr:colOff>
      <xdr:row>37</xdr:row>
      <xdr:rowOff>7813</xdr:rowOff>
    </xdr:from>
    <xdr:ext cx="1133475" cy="9810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162037</xdr:colOff>
      <xdr:row>12</xdr:row>
      <xdr:rowOff>27868</xdr:rowOff>
    </xdr:from>
    <xdr:ext cx="9144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247892</xdr:colOff>
      <xdr:row>1</xdr:row>
      <xdr:rowOff>66415</xdr:rowOff>
    </xdr:from>
    <xdr:ext cx="819150" cy="9334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218870</xdr:colOff>
      <xdr:row>2</xdr:row>
      <xdr:rowOff>27347</xdr:rowOff>
    </xdr:from>
    <xdr:ext cx="847725" cy="96202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191058</xdr:colOff>
      <xdr:row>13</xdr:row>
      <xdr:rowOff>47774</xdr:rowOff>
    </xdr:from>
    <xdr:ext cx="885825" cy="866775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105203</xdr:colOff>
      <xdr:row>22</xdr:row>
      <xdr:rowOff>46881</xdr:rowOff>
    </xdr:from>
    <xdr:ext cx="1047750" cy="90487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95529</xdr:colOff>
      <xdr:row>18</xdr:row>
      <xdr:rowOff>85948</xdr:rowOff>
    </xdr:from>
    <xdr:ext cx="1143000" cy="8382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238218</xdr:colOff>
      <xdr:row>21</xdr:row>
      <xdr:rowOff>85948</xdr:rowOff>
    </xdr:from>
    <xdr:ext cx="952500" cy="8001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257566</xdr:colOff>
      <xdr:row>16</xdr:row>
      <xdr:rowOff>84386</xdr:rowOff>
    </xdr:from>
    <xdr:ext cx="685800" cy="86677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114877</xdr:colOff>
      <xdr:row>10</xdr:row>
      <xdr:rowOff>7813</xdr:rowOff>
    </xdr:from>
    <xdr:ext cx="1066800" cy="98107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105203</xdr:colOff>
      <xdr:row>6</xdr:row>
      <xdr:rowOff>27347</xdr:rowOff>
    </xdr:from>
    <xdr:ext cx="1047750" cy="98107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142689</xdr:colOff>
      <xdr:row>23</xdr:row>
      <xdr:rowOff>27347</xdr:rowOff>
    </xdr:from>
    <xdr:ext cx="971550" cy="94297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191058</xdr:colOff>
      <xdr:row>14</xdr:row>
      <xdr:rowOff>27868</xdr:rowOff>
    </xdr:from>
    <xdr:ext cx="847725" cy="98107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133015</xdr:colOff>
      <xdr:row>11</xdr:row>
      <xdr:rowOff>19534</xdr:rowOff>
    </xdr:from>
    <xdr:ext cx="981075" cy="9620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209197</xdr:colOff>
      <xdr:row>15</xdr:row>
      <xdr:rowOff>7813</xdr:rowOff>
    </xdr:from>
    <xdr:ext cx="828675" cy="98107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38695</xdr:colOff>
      <xdr:row>3</xdr:row>
      <xdr:rowOff>27347</xdr:rowOff>
    </xdr:from>
    <xdr:ext cx="1085850" cy="10287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181384</xdr:colOff>
      <xdr:row>26</xdr:row>
      <xdr:rowOff>46881</xdr:rowOff>
    </xdr:from>
    <xdr:ext cx="952500" cy="95250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191058</xdr:colOff>
      <xdr:row>27</xdr:row>
      <xdr:rowOff>46881</xdr:rowOff>
    </xdr:from>
    <xdr:ext cx="828675" cy="9525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199523</xdr:colOff>
      <xdr:row>28</xdr:row>
      <xdr:rowOff>27347</xdr:rowOff>
    </xdr:from>
    <xdr:ext cx="847725" cy="962025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152363</xdr:colOff>
      <xdr:row>25</xdr:row>
      <xdr:rowOff>27347</xdr:rowOff>
    </xdr:from>
    <xdr:ext cx="981075" cy="9620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209197</xdr:colOff>
      <xdr:row>8</xdr:row>
      <xdr:rowOff>58601</xdr:rowOff>
    </xdr:from>
    <xdr:ext cx="904875" cy="904875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152363</xdr:colOff>
      <xdr:row>7</xdr:row>
      <xdr:rowOff>58601</xdr:rowOff>
    </xdr:from>
    <xdr:ext cx="981075" cy="904875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199523</xdr:colOff>
      <xdr:row>4</xdr:row>
      <xdr:rowOff>66415</xdr:rowOff>
    </xdr:from>
    <xdr:ext cx="885825" cy="904875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209197</xdr:colOff>
      <xdr:row>24</xdr:row>
      <xdr:rowOff>58601</xdr:rowOff>
    </xdr:from>
    <xdr:ext cx="866775" cy="904875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257566</xdr:colOff>
      <xdr:row>29</xdr:row>
      <xdr:rowOff>85948</xdr:rowOff>
    </xdr:from>
    <xdr:ext cx="838200" cy="819150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304726</xdr:colOff>
      <xdr:row>19</xdr:row>
      <xdr:rowOff>93762</xdr:rowOff>
    </xdr:from>
    <xdr:ext cx="600075" cy="866775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267240</xdr:colOff>
      <xdr:row>17</xdr:row>
      <xdr:rowOff>19534</xdr:rowOff>
    </xdr:from>
    <xdr:ext cx="657225" cy="857250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142689</xdr:colOff>
      <xdr:row>36</xdr:row>
      <xdr:rowOff>58601</xdr:rowOff>
    </xdr:from>
    <xdr:ext cx="942975" cy="885825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199523</xdr:colOff>
      <xdr:row>35</xdr:row>
      <xdr:rowOff>58601</xdr:rowOff>
    </xdr:from>
    <xdr:ext cx="914400" cy="914400"/>
    <xdr:pic>
      <xdr:nvPicPr>
        <xdr:cNvPr id="31" name="" descr="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209197</xdr:colOff>
      <xdr:row>34</xdr:row>
      <xdr:rowOff>58601</xdr:rowOff>
    </xdr:from>
    <xdr:ext cx="895350" cy="914400"/>
    <xdr:pic>
      <xdr:nvPicPr>
        <xdr:cNvPr id="32" name="" descr="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181384</xdr:colOff>
      <xdr:row>31</xdr:row>
      <xdr:rowOff>46881</xdr:rowOff>
    </xdr:from>
    <xdr:ext cx="971550" cy="923925"/>
    <xdr:pic>
      <xdr:nvPicPr>
        <xdr:cNvPr id="33" name="" descr="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162037</xdr:colOff>
      <xdr:row>30</xdr:row>
      <xdr:rowOff>58601</xdr:rowOff>
    </xdr:from>
    <xdr:ext cx="1028700" cy="933450"/>
    <xdr:pic>
      <xdr:nvPicPr>
        <xdr:cNvPr id="34" name="" descr="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181384</xdr:colOff>
      <xdr:row>32</xdr:row>
      <xdr:rowOff>66415</xdr:rowOff>
    </xdr:from>
    <xdr:ext cx="923925" cy="847725"/>
    <xdr:pic>
      <xdr:nvPicPr>
        <xdr:cNvPr id="35" name="" descr="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247892</xdr:colOff>
      <xdr:row>33</xdr:row>
      <xdr:rowOff>85948</xdr:rowOff>
    </xdr:from>
    <xdr:ext cx="809625" cy="876300"/>
    <xdr:pic>
      <xdr:nvPicPr>
        <xdr:cNvPr id="36" name="" descr="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304726</xdr:colOff>
      <xdr:row>20</xdr:row>
      <xdr:rowOff>46881</xdr:rowOff>
    </xdr:from>
    <xdr:ext cx="781050" cy="904875"/>
    <xdr:pic>
      <xdr:nvPicPr>
        <xdr:cNvPr id="37" name="" descr="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172036</xdr:colOff>
      <xdr:row>1</xdr:row>
      <xdr:rowOff>36165</xdr:rowOff>
    </xdr:from>
    <xdr:ext cx="904875" cy="8953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66266</xdr:colOff>
      <xdr:row>2</xdr:row>
      <xdr:rowOff>96441</xdr:rowOff>
    </xdr:from>
    <xdr:ext cx="1133475" cy="8858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228107</xdr:colOff>
      <xdr:row>2</xdr:row>
      <xdr:rowOff>8037</xdr:rowOff>
    </xdr:from>
    <xdr:ext cx="857250" cy="9715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276532</xdr:colOff>
      <xdr:row>3</xdr:row>
      <xdr:rowOff>28129</xdr:rowOff>
    </xdr:from>
    <xdr:ext cx="733425" cy="10096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228107</xdr:colOff>
      <xdr:row>4</xdr:row>
      <xdr:rowOff>28129</xdr:rowOff>
    </xdr:from>
    <xdr:ext cx="895350" cy="10096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247222</xdr:colOff>
      <xdr:row>1</xdr:row>
      <xdr:rowOff>46881</xdr:rowOff>
    </xdr:from>
    <xdr:ext cx="819150" cy="9239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76033</xdr:colOff>
      <xdr:row>2</xdr:row>
      <xdr:rowOff>28129</xdr:rowOff>
    </xdr:from>
    <xdr:ext cx="1009650" cy="9906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114616</xdr:colOff>
      <xdr:row>22</xdr:row>
      <xdr:rowOff>28129</xdr:rowOff>
    </xdr:from>
    <xdr:ext cx="942975" cy="9715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38584</xdr:colOff>
      <xdr:row>21</xdr:row>
      <xdr:rowOff>87585</xdr:rowOff>
    </xdr:from>
    <xdr:ext cx="1076325" cy="8953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28370</xdr:colOff>
      <xdr:row>23</xdr:row>
      <xdr:rowOff>27868</xdr:rowOff>
    </xdr:from>
    <xdr:ext cx="1095375" cy="9810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47662</xdr:colOff>
      <xdr:row>11</xdr:row>
      <xdr:rowOff>27868</xdr:rowOff>
    </xdr:from>
    <xdr:ext cx="1000125" cy="9715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114616</xdr:colOff>
      <xdr:row>4</xdr:row>
      <xdr:rowOff>28129</xdr:rowOff>
    </xdr:from>
    <xdr:ext cx="933450" cy="97155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142987</xdr:colOff>
      <xdr:row>9</xdr:row>
      <xdr:rowOff>27868</xdr:rowOff>
    </xdr:from>
    <xdr:ext cx="809625" cy="981075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209941</xdr:colOff>
      <xdr:row>5</xdr:row>
      <xdr:rowOff>28129</xdr:rowOff>
    </xdr:from>
    <xdr:ext cx="781050" cy="100965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123695</xdr:colOff>
      <xdr:row>16</xdr:row>
      <xdr:rowOff>39812</xdr:rowOff>
    </xdr:from>
    <xdr:ext cx="933450" cy="8763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47662</xdr:colOff>
      <xdr:row>19</xdr:row>
      <xdr:rowOff>27868</xdr:rowOff>
    </xdr:from>
    <xdr:ext cx="1047750" cy="98107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10</xdr:row>
      <xdr:rowOff>47774</xdr:rowOff>
    </xdr:from>
    <xdr:ext cx="1143000" cy="93345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76033</xdr:colOff>
      <xdr:row>3</xdr:row>
      <xdr:rowOff>36165</xdr:rowOff>
    </xdr:from>
    <xdr:ext cx="1038225" cy="93345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142987</xdr:colOff>
      <xdr:row>6</xdr:row>
      <xdr:rowOff>104477</xdr:rowOff>
    </xdr:from>
    <xdr:ext cx="952500" cy="89535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219019</xdr:colOff>
      <xdr:row>7</xdr:row>
      <xdr:rowOff>27868</xdr:rowOff>
    </xdr:from>
    <xdr:ext cx="885825" cy="98107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199727</xdr:colOff>
      <xdr:row>12</xdr:row>
      <xdr:rowOff>47774</xdr:rowOff>
    </xdr:from>
    <xdr:ext cx="762000" cy="9620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199727</xdr:colOff>
      <xdr:row>1</xdr:row>
      <xdr:rowOff>56257</xdr:rowOff>
    </xdr:from>
    <xdr:ext cx="866775" cy="94297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171357</xdr:colOff>
      <xdr:row>13</xdr:row>
      <xdr:rowOff>67680</xdr:rowOff>
    </xdr:from>
    <xdr:ext cx="857250" cy="90487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190649</xdr:colOff>
      <xdr:row>15</xdr:row>
      <xdr:rowOff>67680</xdr:rowOff>
    </xdr:from>
    <xdr:ext cx="857250" cy="8763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133908</xdr:colOff>
      <xdr:row>14</xdr:row>
      <xdr:rowOff>27868</xdr:rowOff>
    </xdr:from>
    <xdr:ext cx="876300" cy="97155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123695</xdr:colOff>
      <xdr:row>20</xdr:row>
      <xdr:rowOff>55736</xdr:rowOff>
    </xdr:from>
    <xdr:ext cx="952500" cy="85725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104403</xdr:colOff>
      <xdr:row>8</xdr:row>
      <xdr:rowOff>27868</xdr:rowOff>
    </xdr:from>
    <xdr:ext cx="1047750" cy="1009650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209941</xdr:colOff>
      <xdr:row>18</xdr:row>
      <xdr:rowOff>19906</xdr:rowOff>
    </xdr:from>
    <xdr:ext cx="762000" cy="9620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86246</xdr:colOff>
      <xdr:row>17</xdr:row>
      <xdr:rowOff>39812</xdr:rowOff>
    </xdr:from>
    <xdr:ext cx="1028700" cy="914400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352723</xdr:colOff>
      <xdr:row>1</xdr:row>
      <xdr:rowOff>19534</xdr:rowOff>
    </xdr:from>
    <xdr:ext cx="885825" cy="962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27"/>
  <sheetViews>
    <sheetView tabSelected="1" workbookViewId="0" showGridLines="true" showRowColHeaders="1">
      <selection activeCell="A11" sqref="A11:B12"/>
    </sheetView>
  </sheetViews>
  <sheetFormatPr customHeight="true" defaultRowHeight="15" outlineLevelRow="0" outlineLevelCol="0"/>
  <cols>
    <col min="2" max="2" width="51.85546875" customWidth="true" style="0"/>
  </cols>
  <sheetData>
    <row r="1" spans="1:2" customHeight="1" ht="15">
      <c r="A1">
        <v>1</v>
      </c>
      <c r="B1" t="s">
        <v>0</v>
      </c>
    </row>
    <row r="2" spans="1:2" customHeight="1" ht="15">
      <c r="A2">
        <v>2</v>
      </c>
      <c r="B2" t="s">
        <v>1</v>
      </c>
    </row>
    <row r="3" spans="1:2" customHeight="1" ht="15">
      <c r="A3">
        <v>3</v>
      </c>
      <c r="B3" t="s">
        <v>2</v>
      </c>
    </row>
    <row r="4" spans="1:2" customHeight="1" ht="15">
      <c r="A4">
        <v>4</v>
      </c>
      <c r="B4" t="s">
        <v>3</v>
      </c>
    </row>
    <row r="5" spans="1:2" customHeight="1" ht="15">
      <c r="A5">
        <v>5</v>
      </c>
      <c r="B5" s="18" t="s">
        <v>4</v>
      </c>
    </row>
    <row r="6" spans="1:2" customHeight="1" ht="15">
      <c r="A6" s="18">
        <v>6</v>
      </c>
      <c r="B6" s="18" t="s">
        <v>5</v>
      </c>
    </row>
    <row r="7" spans="1:2" customHeight="1" ht="15">
      <c r="A7">
        <v>7</v>
      </c>
      <c r="B7" s="18" t="s">
        <v>6</v>
      </c>
    </row>
    <row r="8" spans="1:2" customHeight="1" ht="15">
      <c r="A8">
        <v>8</v>
      </c>
      <c r="B8" t="s">
        <v>7</v>
      </c>
    </row>
    <row r="9" spans="1:2" customHeight="1" ht="15">
      <c r="A9" s="18">
        <v>9</v>
      </c>
      <c r="B9" s="18" t="s">
        <v>8</v>
      </c>
    </row>
    <row r="10" spans="1:2" customHeight="1" ht="15">
      <c r="A10">
        <v>10</v>
      </c>
      <c r="B10" t="s">
        <v>9</v>
      </c>
    </row>
    <row r="11" spans="1:2" customHeight="1" ht="15">
      <c r="A11">
        <v>11</v>
      </c>
      <c r="B11" s="18" t="s">
        <v>10</v>
      </c>
    </row>
    <row r="12" spans="1:2" customHeight="1" ht="15">
      <c r="A12">
        <v>12</v>
      </c>
      <c r="B12" t="s">
        <v>11</v>
      </c>
    </row>
    <row r="15" spans="1:2" customHeight="1" ht="15">
      <c r="A15" s="18"/>
    </row>
    <row r="16" spans="1:2" customHeight="1" ht="15">
      <c r="A16" s="18"/>
    </row>
    <row r="17" spans="1:2" customHeight="1" ht="15">
      <c r="A17" s="18"/>
    </row>
    <row r="18" spans="1:2" customHeight="1" ht="15">
      <c r="A18" s="79"/>
    </row>
    <row r="19" spans="1:2" customHeight="1" ht="15">
      <c r="A19" s="18"/>
    </row>
    <row r="20" spans="1:2" customHeight="1" ht="15">
      <c r="A20" s="18"/>
      <c r="B20" s="18"/>
    </row>
    <row r="21" spans="1:2" customHeight="1" ht="15">
      <c r="A21" s="18"/>
      <c r="B21" s="18"/>
    </row>
    <row r="22" spans="1:2" customHeight="1" ht="15">
      <c r="A22" s="18"/>
      <c r="B22" s="18"/>
    </row>
    <row r="23" spans="1:2" customHeight="1" ht="15">
      <c r="A23" s="18"/>
      <c r="B23" s="18"/>
    </row>
    <row r="24" spans="1:2" customHeight="1" ht="15">
      <c r="A24" s="18"/>
      <c r="B24" s="18"/>
    </row>
    <row r="25" spans="1:2" customHeight="1" ht="15">
      <c r="A25" s="18"/>
      <c r="B25" s="18"/>
    </row>
    <row r="26" spans="1:2" customHeight="1" ht="15">
      <c r="A26" s="18"/>
      <c r="B26" s="18"/>
    </row>
    <row r="27" spans="1:2" customHeight="1" ht="15">
      <c r="A27" s="18"/>
      <c r="B27" s="1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75"/>
  <sheetViews>
    <sheetView tabSelected="0" workbookViewId="0" zoomScale="90" zoomScaleNormal="90" showGridLines="true" showRowColHeaders="1">
      <selection activeCell="J3" sqref="J3"/>
    </sheetView>
  </sheetViews>
  <sheetFormatPr customHeight="true" defaultRowHeight="15" outlineLevelRow="0" outlineLevelCol="0"/>
  <cols>
    <col min="1" max="1" width="18.85546875" customWidth="true" style="0"/>
    <col min="2" max="2" width="24.42578125" customWidth="true" style="24"/>
    <col min="3" max="3" width="21" customWidth="true" style="24"/>
    <col min="4" max="4" width="14.85546875" customWidth="true" style="24"/>
    <col min="5" max="5" width="10.5703125" customWidth="true" style="52"/>
    <col min="6" max="6" width="20.140625" customWidth="true" style="0"/>
    <col min="7" max="7" width="10.5703125" customWidth="true" style="0"/>
    <col min="9" max="9" width="7.42578125" customWidth="true" style="0"/>
    <col min="10" max="10" width="23.85546875" customWidth="true" style="0"/>
    <col min="14" max="14" width="11.42578125" customWidth="true" style="0"/>
  </cols>
  <sheetData>
    <row r="1" spans="1:15" customHeight="1" ht="25.5">
      <c r="A1" s="38" t="s">
        <v>12</v>
      </c>
      <c r="B1" s="66" t="s">
        <v>13</v>
      </c>
      <c r="C1" s="20" t="s">
        <v>14</v>
      </c>
      <c r="D1" s="71" t="s">
        <v>15</v>
      </c>
      <c r="E1" s="51" t="s">
        <v>16</v>
      </c>
      <c r="F1" s="71" t="s">
        <v>17</v>
      </c>
      <c r="G1" s="71" t="s">
        <v>18</v>
      </c>
      <c r="H1" s="71" t="s">
        <v>19</v>
      </c>
      <c r="I1" s="72" t="s">
        <v>20</v>
      </c>
    </row>
    <row r="2" spans="1:15" customHeight="1" ht="80.1" s="84" customFormat="1">
      <c r="A2" s="93"/>
      <c r="B2" s="94" t="s">
        <v>182</v>
      </c>
      <c r="C2" s="95">
        <v>39452</v>
      </c>
      <c r="D2" s="94" t="s">
        <v>59</v>
      </c>
      <c r="E2" s="96" t="s">
        <v>66</v>
      </c>
      <c r="F2" s="97">
        <f>2+2+2+2+1+2+5+1+1</f>
        <v>18</v>
      </c>
      <c r="G2" s="97">
        <f>5+5+5+5+5+5+5+5+5</f>
        <v>45</v>
      </c>
      <c r="H2" s="97">
        <f>3+5+4+4+5+5+4+4+3</f>
        <v>37</v>
      </c>
      <c r="I2" s="97">
        <f>F2+G2+H2</f>
        <v>100</v>
      </c>
    </row>
    <row r="3" spans="1:15" customHeight="1" ht="80.1" s="84" customFormat="1">
      <c r="A3" s="29"/>
      <c r="B3" s="72" t="s">
        <v>183</v>
      </c>
      <c r="C3" s="82">
        <v>39676</v>
      </c>
      <c r="D3" s="77" t="s">
        <v>86</v>
      </c>
      <c r="E3" s="51" t="s">
        <v>87</v>
      </c>
      <c r="F3" s="29">
        <f>2+2+1+2+2+1+1</f>
        <v>11</v>
      </c>
      <c r="G3" s="29">
        <f>5+5+5+5+5+5+5</f>
        <v>35</v>
      </c>
      <c r="H3" s="98">
        <f>0.5+5+5+4+5+5+0.5+0.5+3+4</f>
        <v>32.5</v>
      </c>
      <c r="I3" s="29">
        <f>F3+G3+H3</f>
        <v>78.5</v>
      </c>
    </row>
    <row r="4" spans="1:15" customHeight="1" ht="80.1" s="84" customFormat="1">
      <c r="A4" s="99"/>
      <c r="B4" s="100" t="s">
        <v>184</v>
      </c>
      <c r="C4" s="85">
        <v>41163</v>
      </c>
      <c r="D4" s="86" t="s">
        <v>86</v>
      </c>
      <c r="E4" s="86" t="s">
        <v>87</v>
      </c>
      <c r="F4" s="101">
        <f>4+2+3+2+1+1+1+0.5+0.5</f>
        <v>15</v>
      </c>
      <c r="G4" s="83">
        <f>1+1+2+1+1+1+2+0+0</f>
        <v>9</v>
      </c>
      <c r="H4" s="83">
        <f>5+5+5+0.5+4+0.5+3+3+3+1+1</f>
        <v>31</v>
      </c>
      <c r="I4" s="83">
        <f>F4+G4+H4</f>
        <v>55</v>
      </c>
    </row>
    <row r="5" spans="1:15" customHeight="1" ht="80.1">
      <c r="A5" s="4"/>
      <c r="B5" s="25" t="s">
        <v>185</v>
      </c>
      <c r="C5" s="54">
        <v>41079</v>
      </c>
      <c r="D5" s="40" t="s">
        <v>86</v>
      </c>
      <c r="E5" s="40" t="s">
        <v>87</v>
      </c>
      <c r="F5" s="4">
        <f>4+2+3+3+2+1+0.5+0.5</f>
        <v>16</v>
      </c>
      <c r="G5" s="4">
        <f>1+2+2+2+1+2+0+0</f>
        <v>10</v>
      </c>
      <c r="H5" s="4">
        <f>5+0.5+4+3+5+0.5+4+0.5+3+1+1</f>
        <v>27.5</v>
      </c>
      <c r="I5" s="11">
        <f>F5+G5+H5</f>
        <v>53.5</v>
      </c>
    </row>
    <row r="6" spans="1:15" customHeight="1" ht="80.1" s="60" customFormat="1">
      <c r="A6" s="4"/>
      <c r="B6" s="25" t="s">
        <v>186</v>
      </c>
      <c r="C6" s="26">
        <v>39772</v>
      </c>
      <c r="D6" s="25" t="s">
        <v>86</v>
      </c>
      <c r="E6" s="32" t="s">
        <v>87</v>
      </c>
      <c r="F6" s="4">
        <f>2+2+2+1</f>
        <v>7</v>
      </c>
      <c r="G6" s="4">
        <f>3+5+5+5</f>
        <v>18</v>
      </c>
      <c r="H6" s="4">
        <f>5+5+5+0.5+4</f>
        <v>19.5</v>
      </c>
      <c r="I6" s="11">
        <f>F6+G6+H6</f>
        <v>44.5</v>
      </c>
      <c r="J6" s="18"/>
      <c r="K6" s="18"/>
      <c r="L6" s="18"/>
      <c r="M6" s="18"/>
      <c r="N6" s="18"/>
      <c r="O6" s="18"/>
    </row>
    <row r="7" spans="1:15" customHeight="1" ht="80.1">
      <c r="A7" s="4"/>
      <c r="B7" s="27" t="s">
        <v>187</v>
      </c>
      <c r="C7" s="26">
        <v>39730</v>
      </c>
      <c r="D7" s="25" t="s">
        <v>86</v>
      </c>
      <c r="E7" s="32" t="s">
        <v>87</v>
      </c>
      <c r="F7" s="4">
        <f>2+2+1</f>
        <v>5</v>
      </c>
      <c r="G7" s="4">
        <f>5+5+5</f>
        <v>15</v>
      </c>
      <c r="H7" s="4">
        <f>5+5+0.5+5</f>
        <v>15.5</v>
      </c>
      <c r="I7" s="11">
        <f>F7+G7+H7</f>
        <v>35.5</v>
      </c>
      <c r="J7" s="56"/>
      <c r="K7" s="56"/>
      <c r="L7" s="56"/>
      <c r="M7" s="56"/>
      <c r="N7" s="56"/>
      <c r="O7" s="56"/>
    </row>
    <row r="8" spans="1:15" customHeight="1" ht="80.1">
      <c r="A8" s="11"/>
      <c r="B8" s="40" t="s">
        <v>188</v>
      </c>
      <c r="C8" s="53">
        <v>39966</v>
      </c>
      <c r="D8" s="40" t="s">
        <v>86</v>
      </c>
      <c r="E8" s="49" t="s">
        <v>87</v>
      </c>
      <c r="F8" s="91">
        <f>2+2+2+1+1</f>
        <v>8</v>
      </c>
      <c r="G8" s="11">
        <f>1+1+1+1+1</f>
        <v>5</v>
      </c>
      <c r="H8" s="11">
        <f>5+4+3+5+5</f>
        <v>22</v>
      </c>
      <c r="I8" s="11">
        <f>F8+G8+H8</f>
        <v>35</v>
      </c>
      <c r="J8" s="60"/>
      <c r="K8" s="60"/>
      <c r="L8" s="60"/>
      <c r="M8" s="60"/>
      <c r="N8" s="60"/>
      <c r="O8" s="60"/>
    </row>
    <row r="9" spans="1:15" customHeight="1" ht="80.1">
      <c r="A9" s="10"/>
      <c r="B9" s="27" t="s">
        <v>189</v>
      </c>
      <c r="C9" s="26">
        <v>41110</v>
      </c>
      <c r="D9" s="25" t="s">
        <v>50</v>
      </c>
      <c r="E9" s="49" t="s">
        <v>81</v>
      </c>
      <c r="F9" s="4">
        <f>2+2+1+1</f>
        <v>6</v>
      </c>
      <c r="G9" s="4">
        <f>2+2+2+2</f>
        <v>8</v>
      </c>
      <c r="H9" s="10">
        <f>5+4+5+5</f>
        <v>19</v>
      </c>
      <c r="I9" s="11">
        <f>F9+G9+H9</f>
        <v>33</v>
      </c>
    </row>
    <row r="10" spans="1:15" customHeight="1" ht="80.1">
      <c r="A10" s="12"/>
      <c r="B10" s="27" t="s">
        <v>190</v>
      </c>
      <c r="C10" s="26">
        <v>39732</v>
      </c>
      <c r="D10" s="25" t="s">
        <v>86</v>
      </c>
      <c r="E10" s="49" t="s">
        <v>87</v>
      </c>
      <c r="F10" s="11">
        <f>2+1+1+1</f>
        <v>5</v>
      </c>
      <c r="G10" s="11">
        <f>2+2+2+2</f>
        <v>8</v>
      </c>
      <c r="H10" s="11">
        <f>0.5+0.5+0.5+5+3+4+0.5+5</f>
        <v>19</v>
      </c>
      <c r="I10" s="11">
        <f>F10+G10+H10</f>
        <v>32</v>
      </c>
    </row>
    <row r="11" spans="1:15" customHeight="1" ht="80.1">
      <c r="A11" s="4"/>
      <c r="B11" s="25" t="s">
        <v>191</v>
      </c>
      <c r="C11" s="26">
        <v>40315</v>
      </c>
      <c r="D11" s="27" t="s">
        <v>25</v>
      </c>
      <c r="E11" s="47" t="s">
        <v>26</v>
      </c>
      <c r="F11" s="4">
        <f>2+2+1+1</f>
        <v>6</v>
      </c>
      <c r="G11" s="4">
        <f>1+1+1+1</f>
        <v>4</v>
      </c>
      <c r="H11" s="4">
        <f>5+4+5+5</f>
        <v>19</v>
      </c>
      <c r="I11" s="11">
        <f>F11+G11+H11</f>
        <v>29</v>
      </c>
    </row>
    <row r="12" spans="1:15" customHeight="1" ht="80.1">
      <c r="A12" s="4"/>
      <c r="B12" s="25" t="s">
        <v>192</v>
      </c>
      <c r="C12" s="26">
        <v>40505</v>
      </c>
      <c r="D12" s="25" t="s">
        <v>86</v>
      </c>
      <c r="E12" s="32" t="s">
        <v>87</v>
      </c>
      <c r="F12" s="4">
        <f>2+1+1</f>
        <v>4</v>
      </c>
      <c r="G12" s="4">
        <f>2+2+2</f>
        <v>6</v>
      </c>
      <c r="H12" s="4">
        <f>0.5+0.5+5+0.5+4+0.5+5</f>
        <v>16</v>
      </c>
      <c r="I12" s="11">
        <f>F12+G12+H12</f>
        <v>26</v>
      </c>
    </row>
    <row r="13" spans="1:15" customHeight="1" ht="80.1">
      <c r="A13" s="4"/>
      <c r="B13" s="27" t="s">
        <v>193</v>
      </c>
      <c r="C13" s="53">
        <v>39406</v>
      </c>
      <c r="D13" s="40" t="s">
        <v>86</v>
      </c>
      <c r="E13" s="49" t="s">
        <v>87</v>
      </c>
      <c r="F13" s="4">
        <f>4+2+1+0.5</f>
        <v>7.5</v>
      </c>
      <c r="G13" s="4">
        <f>1+3+3+0.5</f>
        <v>7.5</v>
      </c>
      <c r="H13" s="4">
        <f>3+3+4+0.5</f>
        <v>10.5</v>
      </c>
      <c r="I13" s="11">
        <f>F13+G13+H13</f>
        <v>25.5</v>
      </c>
    </row>
    <row r="14" spans="1:15" customHeight="1" ht="80.1">
      <c r="A14" s="4"/>
      <c r="B14" s="25" t="s">
        <v>194</v>
      </c>
      <c r="C14" s="26">
        <v>40095</v>
      </c>
      <c r="D14" s="25" t="s">
        <v>86</v>
      </c>
      <c r="E14" s="32" t="s">
        <v>87</v>
      </c>
      <c r="F14" s="4">
        <f>2+2+1+1</f>
        <v>6</v>
      </c>
      <c r="G14" s="4">
        <f>1+1+1+1</f>
        <v>4</v>
      </c>
      <c r="H14" s="4">
        <f>3+5+3+4</f>
        <v>15</v>
      </c>
      <c r="I14" s="11">
        <f>F14+G14+H14</f>
        <v>25</v>
      </c>
      <c r="J14" s="18"/>
      <c r="K14" s="18"/>
      <c r="L14" s="18"/>
      <c r="M14" s="18"/>
      <c r="N14" s="18"/>
      <c r="O14" s="18"/>
    </row>
    <row r="15" spans="1:15" customHeight="1" ht="80.1">
      <c r="A15" s="12"/>
      <c r="B15" s="46" t="s">
        <v>195</v>
      </c>
      <c r="C15" s="65">
        <v>40064</v>
      </c>
      <c r="D15" s="40" t="s">
        <v>86</v>
      </c>
      <c r="E15" s="49" t="s">
        <v>87</v>
      </c>
      <c r="F15" s="11">
        <f>2+2+1</f>
        <v>5</v>
      </c>
      <c r="G15" s="11">
        <f>1+1+1</f>
        <v>3</v>
      </c>
      <c r="H15" s="11">
        <f>5+0.5+3+0.5+5</f>
        <v>14</v>
      </c>
      <c r="I15" s="11">
        <f>F15+G15+H15</f>
        <v>22</v>
      </c>
    </row>
    <row r="16" spans="1:15" customHeight="1" ht="80.1" s="56" customFormat="1">
      <c r="A16" s="4"/>
      <c r="B16" s="25" t="s">
        <v>196</v>
      </c>
      <c r="C16" s="26">
        <v>40425</v>
      </c>
      <c r="D16" s="27" t="s">
        <v>50</v>
      </c>
      <c r="E16" s="47" t="s">
        <v>81</v>
      </c>
      <c r="F16" s="4">
        <f>2+1</f>
        <v>3</v>
      </c>
      <c r="G16" s="4">
        <f>5+5</f>
        <v>10</v>
      </c>
      <c r="H16" s="4">
        <f>0.5+5+3+0.5</f>
        <v>9</v>
      </c>
      <c r="I16" s="4">
        <f>F16+G16+H16</f>
        <v>22</v>
      </c>
      <c r="J16" s="18"/>
      <c r="K16" s="18"/>
      <c r="L16" s="18"/>
      <c r="M16" s="18"/>
      <c r="N16" s="18"/>
      <c r="O16" s="18"/>
    </row>
    <row r="17" spans="1:15" customHeight="1" ht="80.1" s="18" customFormat="1">
      <c r="A17" s="4"/>
      <c r="B17" s="25" t="s">
        <v>197</v>
      </c>
      <c r="C17" s="26">
        <v>40183</v>
      </c>
      <c r="D17" s="27" t="s">
        <v>50</v>
      </c>
      <c r="E17" s="47" t="s">
        <v>81</v>
      </c>
      <c r="F17" s="4">
        <f>2+2+1</f>
        <v>5</v>
      </c>
      <c r="G17" s="4">
        <f>2+2+2</f>
        <v>6</v>
      </c>
      <c r="H17" s="4">
        <f>3+3+0.5+4</f>
        <v>10.5</v>
      </c>
      <c r="I17" s="4">
        <f>F17+G17+H17</f>
        <v>21.5</v>
      </c>
    </row>
    <row r="18" spans="1:15" customHeight="1" ht="80.1" s="18" customFormat="1">
      <c r="A18" s="4"/>
      <c r="B18" s="25" t="s">
        <v>198</v>
      </c>
      <c r="C18" s="26">
        <v>40059</v>
      </c>
      <c r="D18" s="25" t="s">
        <v>86</v>
      </c>
      <c r="E18" s="32" t="s">
        <v>87</v>
      </c>
      <c r="F18" s="4">
        <f>2+2+1</f>
        <v>5</v>
      </c>
      <c r="G18" s="4">
        <f>1+1+1</f>
        <v>3</v>
      </c>
      <c r="H18" s="4">
        <f>5+3+5</f>
        <v>13</v>
      </c>
      <c r="I18" s="4">
        <f>F18+G18+H18</f>
        <v>21</v>
      </c>
    </row>
    <row r="19" spans="1:15" customHeight="1" ht="80.1" s="18" customFormat="1">
      <c r="A19" s="10"/>
      <c r="B19" s="27" t="s">
        <v>199</v>
      </c>
      <c r="C19" s="26">
        <v>41079</v>
      </c>
      <c r="D19" s="58" t="s">
        <v>59</v>
      </c>
      <c r="E19" s="63" t="s">
        <v>66</v>
      </c>
      <c r="F19" s="4">
        <f>2+1+1</f>
        <v>4</v>
      </c>
      <c r="G19" s="4">
        <f>1+1+1</f>
        <v>3</v>
      </c>
      <c r="H19" s="10">
        <f>5+4+5</f>
        <v>14</v>
      </c>
      <c r="I19" s="4">
        <f>F19+G19+H19</f>
        <v>21</v>
      </c>
    </row>
    <row r="20" spans="1:15" customHeight="1" ht="80.1" s="18" customFormat="1">
      <c r="A20" s="10"/>
      <c r="B20" s="27" t="s">
        <v>200</v>
      </c>
      <c r="C20" s="26">
        <v>40687</v>
      </c>
      <c r="D20" s="58" t="s">
        <v>59</v>
      </c>
      <c r="E20" s="63" t="s">
        <v>66</v>
      </c>
      <c r="F20" s="4">
        <f>2+1+1</f>
        <v>4</v>
      </c>
      <c r="G20" s="4">
        <f>1+1+1</f>
        <v>3</v>
      </c>
      <c r="H20" s="10">
        <f>4+5+4</f>
        <v>13</v>
      </c>
      <c r="I20" s="4">
        <f>F20+G20+H20</f>
        <v>20</v>
      </c>
      <c r="J20" s="60"/>
      <c r="K20" s="60"/>
      <c r="L20" s="60"/>
      <c r="M20" s="60"/>
      <c r="N20" s="60"/>
      <c r="O20" s="60"/>
    </row>
    <row r="21" spans="1:15" customHeight="1" ht="80.1" s="18" customFormat="1">
      <c r="A21" s="4"/>
      <c r="B21" s="27" t="s">
        <v>201</v>
      </c>
      <c r="C21" s="26">
        <v>39868</v>
      </c>
      <c r="D21" s="27" t="s">
        <v>50</v>
      </c>
      <c r="E21" s="47" t="s">
        <v>81</v>
      </c>
      <c r="F21" s="4">
        <f>2+1</f>
        <v>3</v>
      </c>
      <c r="G21" s="4">
        <f>5+5</f>
        <v>10</v>
      </c>
      <c r="H21" s="4">
        <f>0.5+3+0.5+3</f>
        <v>7</v>
      </c>
      <c r="I21" s="4">
        <f>F21+G21+H21</f>
        <v>20</v>
      </c>
    </row>
    <row r="22" spans="1:15" customHeight="1" ht="80.1" s="18" customFormat="1">
      <c r="A22" s="19"/>
      <c r="B22" s="27" t="s">
        <v>202</v>
      </c>
      <c r="C22" s="26">
        <v>41006</v>
      </c>
      <c r="D22" s="25" t="s">
        <v>59</v>
      </c>
      <c r="E22" s="25" t="s">
        <v>66</v>
      </c>
      <c r="F22" s="4">
        <f>2+2</f>
        <v>4</v>
      </c>
      <c r="G22" s="4">
        <f>2+3</f>
        <v>5</v>
      </c>
      <c r="H22" s="4">
        <f>5+5+0.5</f>
        <v>10.5</v>
      </c>
      <c r="I22" s="4">
        <f>F22+G22+H22</f>
        <v>19.5</v>
      </c>
    </row>
    <row r="23" spans="1:15" customHeight="1" ht="80.1" s="18" customFormat="1">
      <c r="A23" s="4"/>
      <c r="B23" s="27" t="s">
        <v>203</v>
      </c>
      <c r="C23" s="26">
        <v>40591</v>
      </c>
      <c r="D23" s="25" t="s">
        <v>86</v>
      </c>
      <c r="E23" s="32" t="s">
        <v>87</v>
      </c>
      <c r="F23" s="4">
        <f>2+1+1</f>
        <v>4</v>
      </c>
      <c r="G23" s="4">
        <f>1+1+1</f>
        <v>3</v>
      </c>
      <c r="H23" s="4">
        <f>3+4+5</f>
        <v>12</v>
      </c>
      <c r="I23" s="4">
        <f>F23+G23+H23</f>
        <v>19</v>
      </c>
      <c r="J23" s="60"/>
      <c r="K23" s="60"/>
      <c r="L23" s="60"/>
      <c r="M23" s="60"/>
      <c r="N23" s="60"/>
      <c r="O23" s="60"/>
    </row>
    <row r="24" spans="1:15" customHeight="1" ht="80.1" s="60" customFormat="1">
      <c r="A24" s="4"/>
      <c r="B24" s="27" t="s">
        <v>204</v>
      </c>
      <c r="C24" s="26">
        <v>39427</v>
      </c>
      <c r="D24" s="25" t="s">
        <v>59</v>
      </c>
      <c r="E24" s="32" t="s">
        <v>66</v>
      </c>
      <c r="F24" s="4">
        <f>2+2</f>
        <v>4</v>
      </c>
      <c r="G24" s="4">
        <f>2+3</f>
        <v>5</v>
      </c>
      <c r="H24" s="10">
        <f>5+4</f>
        <v>9</v>
      </c>
      <c r="I24" s="4">
        <f>F24+G24+H24</f>
        <v>18</v>
      </c>
      <c r="J24" s="18"/>
      <c r="K24" s="18"/>
      <c r="L24" s="18"/>
      <c r="M24" s="18"/>
      <c r="N24" s="18"/>
      <c r="O24" s="18"/>
    </row>
    <row r="25" spans="1:15" customHeight="1" ht="80.1" s="18" customFormat="1">
      <c r="A25" s="4"/>
      <c r="B25" s="25" t="s">
        <v>205</v>
      </c>
      <c r="C25" s="26">
        <v>40083</v>
      </c>
      <c r="D25" s="47" t="s">
        <v>206</v>
      </c>
      <c r="E25" s="47" t="s">
        <v>116</v>
      </c>
      <c r="F25" s="4">
        <f>2+2</f>
        <v>4</v>
      </c>
      <c r="G25" s="4">
        <f>2+2</f>
        <v>4</v>
      </c>
      <c r="H25" s="10">
        <f>4+3</f>
        <v>7</v>
      </c>
      <c r="I25" s="4">
        <f>F25+G25+H25</f>
        <v>15</v>
      </c>
    </row>
    <row r="26" spans="1:15" customHeight="1" ht="80.1" s="18" customFormat="1">
      <c r="A26" s="57"/>
      <c r="B26" s="58" t="s">
        <v>207</v>
      </c>
      <c r="C26" s="59">
        <v>40423</v>
      </c>
      <c r="D26" s="58" t="s">
        <v>59</v>
      </c>
      <c r="E26" s="63" t="s">
        <v>66</v>
      </c>
      <c r="F26" s="57">
        <f>2+1</f>
        <v>3</v>
      </c>
      <c r="G26" s="57">
        <f>2+2</f>
        <v>4</v>
      </c>
      <c r="H26" s="57">
        <f>4+3</f>
        <v>7</v>
      </c>
      <c r="I26" s="57">
        <f>F26+G26+H26</f>
        <v>14</v>
      </c>
      <c r="J26" s="60"/>
      <c r="K26" s="60"/>
      <c r="L26" s="60"/>
      <c r="M26" s="60"/>
      <c r="N26" s="60"/>
      <c r="O26" s="60"/>
    </row>
    <row r="27" spans="1:15" customHeight="1" ht="80.1" s="18" customFormat="1">
      <c r="A27" s="4"/>
      <c r="B27" s="25" t="s">
        <v>208</v>
      </c>
      <c r="C27" s="26">
        <v>40676</v>
      </c>
      <c r="D27" s="25" t="s">
        <v>86</v>
      </c>
      <c r="E27" s="32" t="s">
        <v>87</v>
      </c>
      <c r="F27" s="4">
        <f>2+1</f>
        <v>3</v>
      </c>
      <c r="G27" s="4">
        <f>1+1</f>
        <v>2</v>
      </c>
      <c r="H27" s="4">
        <f>4+5</f>
        <v>9</v>
      </c>
      <c r="I27" s="4">
        <f>F27+G27+H27</f>
        <v>14</v>
      </c>
    </row>
    <row r="28" spans="1:15" customHeight="1" ht="80.1" s="18" customFormat="1">
      <c r="A28" s="19"/>
      <c r="B28" s="27" t="s">
        <v>209</v>
      </c>
      <c r="C28" s="26">
        <v>40938</v>
      </c>
      <c r="D28" s="25" t="s">
        <v>86</v>
      </c>
      <c r="E28" s="25" t="s">
        <v>87</v>
      </c>
      <c r="F28" s="10">
        <f>1+1</f>
        <v>2</v>
      </c>
      <c r="G28" s="4">
        <f>1+1</f>
        <v>2</v>
      </c>
      <c r="H28" s="4">
        <f>0.5+0.5+3+4</f>
        <v>8</v>
      </c>
      <c r="I28" s="4">
        <f>F28+G28+H28</f>
        <v>12</v>
      </c>
    </row>
    <row r="29" spans="1:15" customHeight="1" ht="80.1" s="60" customFormat="1">
      <c r="A29" s="4"/>
      <c r="B29" s="27" t="s">
        <v>210</v>
      </c>
      <c r="C29" s="26">
        <v>40771</v>
      </c>
      <c r="D29" s="47" t="s">
        <v>206</v>
      </c>
      <c r="E29" s="47" t="s">
        <v>116</v>
      </c>
      <c r="F29" s="10">
        <v>2</v>
      </c>
      <c r="G29" s="10">
        <v>2</v>
      </c>
      <c r="H29" s="10">
        <v>4</v>
      </c>
      <c r="I29" s="4">
        <f>F29+G29+H29</f>
        <v>8</v>
      </c>
      <c r="J29" s="18"/>
      <c r="K29" s="18"/>
      <c r="L29" s="18"/>
      <c r="M29" s="18"/>
      <c r="N29" s="18"/>
      <c r="O29" s="18"/>
    </row>
    <row r="30" spans="1:15" customHeight="1" ht="80.1" s="18" customFormat="1">
      <c r="A30" s="4"/>
      <c r="B30" s="25" t="s">
        <v>211</v>
      </c>
      <c r="C30" s="26">
        <v>40344</v>
      </c>
      <c r="D30" s="25" t="s">
        <v>59</v>
      </c>
      <c r="E30" s="32" t="s">
        <v>66</v>
      </c>
      <c r="F30" s="4">
        <f>2</f>
        <v>2</v>
      </c>
      <c r="G30" s="4">
        <f>1</f>
        <v>1</v>
      </c>
      <c r="H30" s="4">
        <f>5</f>
        <v>5</v>
      </c>
      <c r="I30" s="4">
        <f>F30+G30+H30</f>
        <v>8</v>
      </c>
    </row>
    <row r="31" spans="1:15" customHeight="1" ht="80.1" s="60" customFormat="1">
      <c r="A31" s="4"/>
      <c r="B31" s="27" t="s">
        <v>212</v>
      </c>
      <c r="C31" s="26">
        <v>39560</v>
      </c>
      <c r="D31" s="25" t="s">
        <v>50</v>
      </c>
      <c r="E31" s="32" t="s">
        <v>81</v>
      </c>
      <c r="F31" s="4">
        <f>1</f>
        <v>1</v>
      </c>
      <c r="G31" s="4">
        <f>2</f>
        <v>2</v>
      </c>
      <c r="H31" s="10">
        <f>0.5+4</f>
        <v>4.5</v>
      </c>
      <c r="I31" s="4">
        <f>F31+G31+H31</f>
        <v>7.5</v>
      </c>
      <c r="J31" s="18"/>
      <c r="K31" s="18"/>
      <c r="L31" s="18"/>
      <c r="M31" s="18"/>
      <c r="N31" s="18"/>
      <c r="O31" s="18"/>
    </row>
    <row r="32" spans="1:15" customHeight="1" ht="80.1" s="60" customFormat="1">
      <c r="A32" s="4"/>
      <c r="B32" s="27" t="s">
        <v>213</v>
      </c>
      <c r="C32" s="26">
        <v>39840</v>
      </c>
      <c r="D32" s="40" t="s">
        <v>86</v>
      </c>
      <c r="E32" s="49" t="s">
        <v>87</v>
      </c>
      <c r="F32" s="4">
        <v>2</v>
      </c>
      <c r="G32" s="4">
        <v>1</v>
      </c>
      <c r="H32" s="4">
        <v>4</v>
      </c>
      <c r="I32" s="4">
        <f>F32+G32+H32</f>
        <v>7</v>
      </c>
      <c r="J32" s="18"/>
      <c r="K32" s="18"/>
      <c r="L32" s="18"/>
      <c r="M32" s="18"/>
      <c r="N32" s="18"/>
      <c r="O32" s="18"/>
    </row>
    <row r="33" spans="1:15" customHeight="1" ht="80.1" s="18" customFormat="1">
      <c r="A33" s="4"/>
      <c r="B33" s="27" t="s">
        <v>214</v>
      </c>
      <c r="C33" s="26">
        <v>40275</v>
      </c>
      <c r="D33" s="40" t="s">
        <v>89</v>
      </c>
      <c r="E33" s="49" t="s">
        <v>90</v>
      </c>
      <c r="F33" s="4">
        <v>2</v>
      </c>
      <c r="G33" s="4">
        <v>1</v>
      </c>
      <c r="H33" s="10">
        <v>4</v>
      </c>
      <c r="I33" s="4">
        <f>F33+G33+H33</f>
        <v>7</v>
      </c>
    </row>
    <row r="34" spans="1:15" customHeight="1" ht="80.1" s="18" customFormat="1">
      <c r="A34" s="4"/>
      <c r="B34" s="25" t="s">
        <v>215</v>
      </c>
      <c r="C34" s="26">
        <v>39780</v>
      </c>
      <c r="D34" s="40" t="s">
        <v>86</v>
      </c>
      <c r="E34" s="49" t="s">
        <v>87</v>
      </c>
      <c r="F34" s="4">
        <v>2</v>
      </c>
      <c r="G34" s="4">
        <v>1</v>
      </c>
      <c r="H34" s="4">
        <f>3+0.5+0.5</f>
        <v>4</v>
      </c>
      <c r="I34" s="4">
        <f>F34+G34+H34</f>
        <v>7</v>
      </c>
    </row>
    <row r="35" spans="1:15" customHeight="1" ht="80.1" s="18" customFormat="1">
      <c r="A35" s="57"/>
      <c r="B35" s="58" t="s">
        <v>216</v>
      </c>
      <c r="C35" s="59">
        <v>40453</v>
      </c>
      <c r="D35" s="62" t="s">
        <v>59</v>
      </c>
      <c r="E35" s="64" t="s">
        <v>66</v>
      </c>
      <c r="F35" s="57">
        <f>1</f>
        <v>1</v>
      </c>
      <c r="G35" s="57">
        <f>1</f>
        <v>1</v>
      </c>
      <c r="H35" s="57">
        <f>0.5+4+0.5</f>
        <v>5</v>
      </c>
      <c r="I35" s="57">
        <f>F35+G35+H35</f>
        <v>7</v>
      </c>
    </row>
    <row r="36" spans="1:15" customHeight="1" ht="80.1" s="18" customFormat="1">
      <c r="A36" s="10"/>
      <c r="B36" s="27" t="s">
        <v>217</v>
      </c>
      <c r="C36" s="26">
        <v>40964</v>
      </c>
      <c r="D36" s="62" t="s">
        <v>59</v>
      </c>
      <c r="E36" s="64" t="s">
        <v>66</v>
      </c>
      <c r="F36" s="4">
        <f>2</f>
        <v>2</v>
      </c>
      <c r="G36" s="4">
        <f>1</f>
        <v>1</v>
      </c>
      <c r="H36" s="10">
        <f>3+0.5</f>
        <v>3.5</v>
      </c>
      <c r="I36" s="4">
        <f>F36+G36+H36</f>
        <v>6.5</v>
      </c>
      <c r="J36" s="60"/>
      <c r="K36" s="60"/>
      <c r="L36" s="60"/>
      <c r="M36" s="60"/>
      <c r="N36" s="60"/>
      <c r="O36" s="60"/>
    </row>
    <row r="37" spans="1:15" customHeight="1" ht="80.1" s="18" customFormat="1">
      <c r="A37" s="4"/>
      <c r="B37" s="27" t="s">
        <v>218</v>
      </c>
      <c r="C37" s="26">
        <v>39597</v>
      </c>
      <c r="D37" s="40" t="s">
        <v>50</v>
      </c>
      <c r="E37" s="49" t="s">
        <v>147</v>
      </c>
      <c r="F37" s="4">
        <f>1</f>
        <v>1</v>
      </c>
      <c r="G37" s="4">
        <f>1</f>
        <v>1</v>
      </c>
      <c r="H37" s="10">
        <f>0.5+4</f>
        <v>4.5</v>
      </c>
      <c r="I37" s="4">
        <f>F37+G37+H37</f>
        <v>6.5</v>
      </c>
    </row>
    <row r="38" spans="1:15" customHeight="1" ht="80.1" s="18" customFormat="1">
      <c r="A38" s="10"/>
      <c r="B38" s="27" t="s">
        <v>219</v>
      </c>
      <c r="C38" s="26">
        <v>39526</v>
      </c>
      <c r="D38" s="40" t="s">
        <v>50</v>
      </c>
      <c r="E38" s="49" t="s">
        <v>81</v>
      </c>
      <c r="F38" s="4">
        <f>2</f>
        <v>2</v>
      </c>
      <c r="G38" s="4">
        <f>1</f>
        <v>1</v>
      </c>
      <c r="H38" s="10">
        <f>3</f>
        <v>3</v>
      </c>
      <c r="I38" s="4">
        <f>F38+G38+H38</f>
        <v>6</v>
      </c>
    </row>
    <row r="39" spans="1:15" customHeight="1" ht="80.1" s="18" customFormat="1">
      <c r="A39" s="4"/>
      <c r="B39" s="27" t="s">
        <v>220</v>
      </c>
      <c r="C39" s="26">
        <v>41356</v>
      </c>
      <c r="D39" s="40" t="s">
        <v>86</v>
      </c>
      <c r="E39" s="49" t="s">
        <v>87</v>
      </c>
      <c r="F39" s="4">
        <f>1</f>
        <v>1</v>
      </c>
      <c r="G39" s="4">
        <f>1</f>
        <v>1</v>
      </c>
      <c r="H39" s="10">
        <f>3+0.5</f>
        <v>3.5</v>
      </c>
      <c r="I39" s="4">
        <f>F39+G39+H39</f>
        <v>5.5</v>
      </c>
    </row>
    <row r="40" spans="1:15" customHeight="1" ht="80.1" s="18" customFormat="1">
      <c r="A40" s="11"/>
      <c r="B40" s="39" t="s">
        <v>221</v>
      </c>
      <c r="C40" s="53">
        <v>40085</v>
      </c>
      <c r="D40" s="40" t="s">
        <v>86</v>
      </c>
      <c r="E40" s="49" t="s">
        <v>161</v>
      </c>
      <c r="F40" s="11">
        <f>1</f>
        <v>1</v>
      </c>
      <c r="G40" s="11">
        <f>1</f>
        <v>1</v>
      </c>
      <c r="H40" s="67">
        <f>0.5+3</f>
        <v>3.5</v>
      </c>
      <c r="I40" s="11">
        <f>F40+G40+H40</f>
        <v>5.5</v>
      </c>
    </row>
    <row r="41" spans="1:15" customHeight="1" ht="80.1" s="18" customFormat="1">
      <c r="A41" s="10"/>
      <c r="B41" s="27" t="s">
        <v>222</v>
      </c>
      <c r="C41" s="26">
        <v>40494</v>
      </c>
      <c r="D41" s="25" t="s">
        <v>22</v>
      </c>
      <c r="E41" s="32" t="s">
        <v>23</v>
      </c>
      <c r="F41" s="4">
        <f>1</f>
        <v>1</v>
      </c>
      <c r="G41" s="4">
        <f>1</f>
        <v>1</v>
      </c>
      <c r="H41" s="10">
        <f>0.5+3</f>
        <v>3.5</v>
      </c>
      <c r="I41" s="4">
        <f>F41+G41+H41</f>
        <v>5.5</v>
      </c>
    </row>
    <row r="42" spans="1:15" customHeight="1" ht="78.6" s="60" customFormat="1">
      <c r="A42" s="4"/>
      <c r="B42" s="27" t="s">
        <v>223</v>
      </c>
      <c r="C42" s="26">
        <v>39611</v>
      </c>
      <c r="D42" s="25" t="s">
        <v>86</v>
      </c>
      <c r="E42" s="32" t="s">
        <v>87</v>
      </c>
      <c r="F42" s="4">
        <f>1</f>
        <v>1</v>
      </c>
      <c r="G42" s="4">
        <f>1</f>
        <v>1</v>
      </c>
      <c r="H42" s="10">
        <f>3</f>
        <v>3</v>
      </c>
      <c r="I42" s="4">
        <f>F42+G42+H42</f>
        <v>5</v>
      </c>
      <c r="J42" s="18"/>
      <c r="K42" s="18"/>
      <c r="L42" s="18"/>
      <c r="M42" s="18"/>
      <c r="N42" s="18"/>
      <c r="O42" s="18"/>
    </row>
    <row r="43" spans="1:15" customHeight="1" ht="80.1" s="18" customFormat="1">
      <c r="A43" s="19"/>
      <c r="B43" s="27" t="s">
        <v>224</v>
      </c>
      <c r="C43" s="26">
        <v>40874</v>
      </c>
      <c r="D43" s="25" t="s">
        <v>50</v>
      </c>
      <c r="E43" s="25" t="s">
        <v>147</v>
      </c>
      <c r="F43" s="4"/>
      <c r="G43" s="4"/>
      <c r="H43" s="4">
        <f>0.5+0.5+0.5+0.5</f>
        <v>2</v>
      </c>
      <c r="I43" s="4">
        <f>F43+G43+H43</f>
        <v>2</v>
      </c>
    </row>
    <row r="44" spans="1:15" customHeight="1" ht="80.1" s="18" customFormat="1">
      <c r="A44" s="4"/>
      <c r="B44" s="25" t="s">
        <v>225</v>
      </c>
      <c r="C44" s="50">
        <v>40680</v>
      </c>
      <c r="D44" s="25" t="s">
        <v>50</v>
      </c>
      <c r="E44" s="32" t="s">
        <v>226</v>
      </c>
      <c r="F44" s="4"/>
      <c r="G44" s="4"/>
      <c r="H44" s="4">
        <f>0.5+0.5+0.5</f>
        <v>1.5</v>
      </c>
      <c r="I44" s="4">
        <f>F44+G44+H44</f>
        <v>1.5</v>
      </c>
    </row>
    <row r="45" spans="1:15" customHeight="1" ht="80.1" s="18" customFormat="1">
      <c r="A45" s="4"/>
      <c r="B45" s="25" t="s">
        <v>227</v>
      </c>
      <c r="C45" s="50">
        <v>40455</v>
      </c>
      <c r="D45" s="25" t="s">
        <v>86</v>
      </c>
      <c r="E45" s="47" t="s">
        <v>228</v>
      </c>
      <c r="F45" s="4"/>
      <c r="G45" s="4"/>
      <c r="H45" s="4">
        <f>0.5+0.5+0.5</f>
        <v>1.5</v>
      </c>
      <c r="I45" s="4">
        <f>F45+G45+H45</f>
        <v>1.5</v>
      </c>
    </row>
    <row r="46" spans="1:15" customHeight="1" ht="80.1" s="18" customFormat="1">
      <c r="A46" s="4"/>
      <c r="B46" s="25" t="s">
        <v>229</v>
      </c>
      <c r="C46" s="50">
        <v>40939</v>
      </c>
      <c r="D46" s="25" t="s">
        <v>86</v>
      </c>
      <c r="E46" s="25" t="s">
        <v>228</v>
      </c>
      <c r="F46" s="4"/>
      <c r="G46" s="4"/>
      <c r="H46" s="4">
        <f>0.5+0.5+0.5</f>
        <v>1.5</v>
      </c>
      <c r="I46" s="4">
        <f>F46+G46+H46</f>
        <v>1.5</v>
      </c>
    </row>
    <row r="47" spans="1:15" customHeight="1" ht="80.1" s="18" customFormat="1">
      <c r="A47" s="19"/>
      <c r="B47" s="27" t="s">
        <v>230</v>
      </c>
      <c r="C47" s="26">
        <v>39695</v>
      </c>
      <c r="D47" s="25" t="s">
        <v>50</v>
      </c>
      <c r="E47" s="25" t="s">
        <v>132</v>
      </c>
      <c r="F47" s="4">
        <v>0.5</v>
      </c>
      <c r="G47" s="4">
        <v>0.5</v>
      </c>
      <c r="H47" s="4">
        <v>0</v>
      </c>
      <c r="I47" s="4">
        <f>F47+G47+H47</f>
        <v>1</v>
      </c>
    </row>
    <row r="48" spans="1:15" customHeight="1" ht="78.6" s="18" customFormat="1">
      <c r="A48" s="4"/>
      <c r="B48" s="27" t="s">
        <v>231</v>
      </c>
      <c r="C48" s="26">
        <v>40023</v>
      </c>
      <c r="D48" s="25" t="s">
        <v>86</v>
      </c>
      <c r="E48" s="32" t="s">
        <v>228</v>
      </c>
      <c r="F48" s="4"/>
      <c r="G48" s="4"/>
      <c r="H48" s="10">
        <f>0.5+0.5</f>
        <v>1</v>
      </c>
      <c r="I48" s="4">
        <f>F48+G48+H48</f>
        <v>1</v>
      </c>
    </row>
    <row r="49" spans="1:15" customHeight="1" ht="78.6">
      <c r="A49" s="10"/>
      <c r="B49" s="27" t="s">
        <v>232</v>
      </c>
      <c r="C49" s="26">
        <v>41046</v>
      </c>
      <c r="D49" s="25" t="s">
        <v>233</v>
      </c>
      <c r="E49" s="32" t="s">
        <v>106</v>
      </c>
      <c r="F49" s="4"/>
      <c r="G49" s="4"/>
      <c r="H49" s="10">
        <f>0.5+0.5</f>
        <v>1</v>
      </c>
      <c r="I49" s="4">
        <f>F49+G49+H49</f>
        <v>1</v>
      </c>
      <c r="J49" s="18"/>
      <c r="K49" s="18"/>
      <c r="L49" s="18"/>
      <c r="M49" s="18"/>
      <c r="N49" s="18"/>
      <c r="O49" s="18"/>
    </row>
    <row r="50" spans="1:15" customHeight="1" ht="78.6" s="18" customFormat="1">
      <c r="A50" s="10"/>
      <c r="B50" s="27" t="s">
        <v>234</v>
      </c>
      <c r="C50" s="26">
        <v>40123</v>
      </c>
      <c r="D50" s="58" t="s">
        <v>59</v>
      </c>
      <c r="E50" s="63" t="s">
        <v>66</v>
      </c>
      <c r="F50" s="4"/>
      <c r="G50" s="4"/>
      <c r="H50" s="10">
        <f>0.5+0.5</f>
        <v>1</v>
      </c>
      <c r="I50" s="4">
        <f>F50+G50+H50</f>
        <v>1</v>
      </c>
    </row>
    <row r="51" spans="1:15" customHeight="1" ht="78.6" s="18" customFormat="1">
      <c r="A51" s="10"/>
      <c r="B51" s="27" t="s">
        <v>235</v>
      </c>
      <c r="C51" s="26">
        <v>40444</v>
      </c>
      <c r="D51" s="25" t="s">
        <v>50</v>
      </c>
      <c r="E51" s="32" t="s">
        <v>81</v>
      </c>
      <c r="F51" s="4"/>
      <c r="G51" s="4"/>
      <c r="H51" s="10">
        <f>0.5+0.5</f>
        <v>1</v>
      </c>
      <c r="I51" s="4">
        <f>F51+G51+H51</f>
        <v>1</v>
      </c>
    </row>
    <row r="52" spans="1:15" customHeight="1" ht="78.6">
      <c r="A52" s="4"/>
      <c r="B52" s="27" t="s">
        <v>236</v>
      </c>
      <c r="C52" s="26">
        <v>40991</v>
      </c>
      <c r="D52" s="25" t="s">
        <v>86</v>
      </c>
      <c r="E52" s="32" t="s">
        <v>87</v>
      </c>
      <c r="F52" s="4"/>
      <c r="G52" s="28"/>
      <c r="H52" s="76">
        <f>0.5+0.5</f>
        <v>1</v>
      </c>
      <c r="I52" s="4">
        <f>F52+G52+H52</f>
        <v>1</v>
      </c>
    </row>
    <row r="53" spans="1:15" customHeight="1" ht="78.6" s="18" customFormat="1">
      <c r="A53" s="4"/>
      <c r="B53" s="27" t="s">
        <v>237</v>
      </c>
      <c r="C53" s="26">
        <v>40541</v>
      </c>
      <c r="D53" s="25" t="s">
        <v>86</v>
      </c>
      <c r="E53" s="32" t="s">
        <v>87</v>
      </c>
      <c r="F53" s="4"/>
      <c r="G53" s="4"/>
      <c r="H53" s="10">
        <f>0.5+0.5</f>
        <v>1</v>
      </c>
      <c r="I53" s="4">
        <f>F53+G53+H53</f>
        <v>1</v>
      </c>
    </row>
    <row r="54" spans="1:15" customHeight="1" ht="78.6" s="18" customFormat="1">
      <c r="A54" s="19"/>
      <c r="B54" s="27" t="s">
        <v>238</v>
      </c>
      <c r="C54" s="26">
        <v>40850</v>
      </c>
      <c r="D54" s="32" t="s">
        <v>206</v>
      </c>
      <c r="E54" s="25" t="s">
        <v>116</v>
      </c>
      <c r="F54" s="4"/>
      <c r="G54" s="4"/>
      <c r="H54" s="4">
        <v>0.5</v>
      </c>
      <c r="I54" s="4">
        <f>F54+G54+H54</f>
        <v>0.5</v>
      </c>
      <c r="J54" s="60"/>
      <c r="K54" s="60"/>
      <c r="L54" s="60"/>
      <c r="M54" s="60"/>
      <c r="N54" s="60"/>
      <c r="O54" s="60"/>
    </row>
    <row r="55" spans="1:15" customHeight="1" ht="78.6" s="18" customFormat="1">
      <c r="A55" s="4"/>
      <c r="B55" s="27" t="s">
        <v>239</v>
      </c>
      <c r="C55" s="26">
        <v>40579</v>
      </c>
      <c r="D55" s="25" t="s">
        <v>86</v>
      </c>
      <c r="E55" s="32" t="s">
        <v>161</v>
      </c>
      <c r="F55" s="4"/>
      <c r="G55" s="4"/>
      <c r="H55" s="10">
        <v>0.5</v>
      </c>
      <c r="I55" s="4">
        <f>F55+G55+H55</f>
        <v>0.5</v>
      </c>
    </row>
    <row r="56" spans="1:15" customHeight="1" ht="78.6" s="18" customFormat="1">
      <c r="A56" s="10"/>
      <c r="B56" s="27" t="s">
        <v>240</v>
      </c>
      <c r="C56" s="26">
        <v>41092</v>
      </c>
      <c r="D56" s="25" t="s">
        <v>233</v>
      </c>
      <c r="E56" s="32" t="s">
        <v>106</v>
      </c>
      <c r="F56" s="4"/>
      <c r="G56" s="4"/>
      <c r="H56" s="10">
        <v>0.5</v>
      </c>
      <c r="I56" s="4">
        <f>F56+G56+H56</f>
        <v>0.5</v>
      </c>
    </row>
    <row r="57" spans="1:15" customHeight="1" ht="78.6" s="18" customFormat="1">
      <c r="A57" s="4"/>
      <c r="B57" s="27" t="s">
        <v>241</v>
      </c>
      <c r="C57" s="26">
        <v>40682</v>
      </c>
      <c r="D57" s="25" t="s">
        <v>242</v>
      </c>
      <c r="E57" s="32" t="s">
        <v>23</v>
      </c>
      <c r="F57" s="4"/>
      <c r="G57" s="4"/>
      <c r="H57" s="10">
        <f>0.5</f>
        <v>0.5</v>
      </c>
      <c r="I57" s="4">
        <v>0.5</v>
      </c>
    </row>
    <row r="58" spans="1:15" customHeight="1" ht="78.6" s="18" customFormat="1">
      <c r="A58" s="57"/>
      <c r="B58" s="58" t="s">
        <v>243</v>
      </c>
      <c r="C58" s="59">
        <v>39735</v>
      </c>
      <c r="D58" s="58" t="s">
        <v>50</v>
      </c>
      <c r="E58" s="63" t="s">
        <v>147</v>
      </c>
      <c r="F58" s="57"/>
      <c r="G58" s="57"/>
      <c r="H58" s="57">
        <f>0.5</f>
        <v>0.5</v>
      </c>
      <c r="I58" s="57">
        <f>F58+G58+H58</f>
        <v>0.5</v>
      </c>
    </row>
    <row r="59" spans="1:15" customHeight="1" ht="78.6" s="18" customFormat="1">
      <c r="A59" s="4"/>
      <c r="B59" s="25" t="s">
        <v>244</v>
      </c>
      <c r="C59" s="50">
        <v>39686</v>
      </c>
      <c r="D59" s="25" t="s">
        <v>86</v>
      </c>
      <c r="E59" s="32" t="s">
        <v>87</v>
      </c>
      <c r="F59" s="4"/>
      <c r="G59" s="4"/>
      <c r="H59" s="4"/>
      <c r="I59" s="4">
        <f>F59+G59+H59</f>
        <v>0</v>
      </c>
    </row>
    <row r="60" spans="1:15" customHeight="1" ht="78.6" s="18" customFormat="1">
      <c r="A60" s="4"/>
      <c r="B60" s="25" t="s">
        <v>245</v>
      </c>
      <c r="C60" s="50">
        <v>39613</v>
      </c>
      <c r="D60" s="25" t="s">
        <v>86</v>
      </c>
      <c r="E60" s="32" t="s">
        <v>87</v>
      </c>
      <c r="F60" s="4"/>
      <c r="G60" s="4"/>
      <c r="H60" s="4"/>
      <c r="I60" s="4">
        <f>F60+G60+H60</f>
        <v>0</v>
      </c>
    </row>
    <row r="61" spans="1:15" customHeight="1" ht="78.6">
      <c r="A61" s="57"/>
      <c r="B61" s="58" t="s">
        <v>246</v>
      </c>
      <c r="C61" s="59">
        <v>40457</v>
      </c>
      <c r="D61" s="89" t="s">
        <v>59</v>
      </c>
      <c r="E61" s="90" t="s">
        <v>66</v>
      </c>
      <c r="F61" s="92"/>
      <c r="G61" s="57"/>
      <c r="H61" s="69"/>
      <c r="I61" s="57">
        <f>F61+G61+H61</f>
        <v>0</v>
      </c>
    </row>
    <row r="62" spans="1:15" customHeight="1" ht="78.6" s="18" customFormat="1">
      <c r="A62" s="4"/>
      <c r="B62" s="27" t="s">
        <v>247</v>
      </c>
      <c r="C62" s="26">
        <v>40357</v>
      </c>
      <c r="D62" s="25" t="s">
        <v>59</v>
      </c>
      <c r="E62" s="32" t="s">
        <v>66</v>
      </c>
      <c r="F62" s="4"/>
      <c r="G62" s="4"/>
      <c r="H62" s="4"/>
      <c r="I62" s="4">
        <f>F62+G62+H62</f>
        <v>0</v>
      </c>
    </row>
    <row r="63" spans="1:15" customHeight="1" ht="78.6" s="18" customFormat="1">
      <c r="A63" s="4"/>
      <c r="B63" s="25" t="s">
        <v>248</v>
      </c>
      <c r="C63" s="26">
        <v>39093</v>
      </c>
      <c r="D63" s="25" t="s">
        <v>86</v>
      </c>
      <c r="E63" s="32" t="s">
        <v>87</v>
      </c>
      <c r="F63" s="4"/>
      <c r="G63" s="4"/>
      <c r="H63" s="4"/>
      <c r="I63" s="4">
        <f>F63+G63+H63</f>
        <v>0</v>
      </c>
    </row>
    <row r="64" spans="1:15" customHeight="1" ht="78.6" s="18" customFormat="1">
      <c r="A64" s="4"/>
      <c r="B64" s="27" t="s">
        <v>249</v>
      </c>
      <c r="C64" s="26">
        <v>39331</v>
      </c>
      <c r="D64" s="27" t="s">
        <v>50</v>
      </c>
      <c r="E64" s="32" t="s">
        <v>132</v>
      </c>
      <c r="F64" s="4"/>
      <c r="G64" s="4"/>
      <c r="H64" s="4"/>
      <c r="I64" s="4">
        <f>F64+G64+H64</f>
        <v>0</v>
      </c>
    </row>
    <row r="65" spans="1:15" customHeight="1" ht="78.6" s="18" customFormat="1">
      <c r="A65" s="4"/>
      <c r="B65" s="25" t="s">
        <v>250</v>
      </c>
      <c r="C65" s="26">
        <v>39572</v>
      </c>
      <c r="D65" s="27" t="s">
        <v>50</v>
      </c>
      <c r="E65" s="47" t="s">
        <v>81</v>
      </c>
      <c r="F65" s="4"/>
      <c r="G65" s="4"/>
      <c r="H65" s="4"/>
      <c r="I65" s="4">
        <f>F65+G65+H65</f>
        <v>0</v>
      </c>
    </row>
    <row r="66" spans="1:15" customHeight="1" ht="78.6" s="18" customFormat="1">
      <c r="A66" s="57"/>
      <c r="B66" s="58" t="s">
        <v>251</v>
      </c>
      <c r="C66" s="59">
        <v>40662</v>
      </c>
      <c r="D66" s="58" t="s">
        <v>59</v>
      </c>
      <c r="E66" s="63" t="s">
        <v>66</v>
      </c>
      <c r="F66" s="57"/>
      <c r="G66" s="57"/>
      <c r="H66" s="57"/>
      <c r="I66" s="57">
        <f>F66+G66+H66</f>
        <v>0</v>
      </c>
    </row>
    <row r="67" spans="1:15" customHeight="1" ht="15">
      <c r="J67" s="118" t="s">
        <v>27</v>
      </c>
      <c r="K67" s="118"/>
      <c r="L67" s="118"/>
      <c r="M67" s="118"/>
      <c r="N67" s="118"/>
      <c r="O67" s="118"/>
    </row>
    <row r="68" spans="1:15" customHeight="1" ht="15">
      <c r="J68" s="119" t="s">
        <v>17</v>
      </c>
      <c r="K68" s="119"/>
      <c r="L68" s="119" t="s">
        <v>18</v>
      </c>
      <c r="M68" s="119"/>
      <c r="N68" s="119" t="s">
        <v>19</v>
      </c>
      <c r="O68" s="119"/>
    </row>
    <row r="69" spans="1:15" customHeight="1" ht="15">
      <c r="J69" s="2" t="s">
        <v>28</v>
      </c>
      <c r="K69" s="5" t="s">
        <v>29</v>
      </c>
      <c r="L69" s="2" t="s">
        <v>30</v>
      </c>
      <c r="M69" s="5" t="s">
        <v>29</v>
      </c>
      <c r="N69" s="2" t="s">
        <v>31</v>
      </c>
      <c r="O69" s="5" t="s">
        <v>29</v>
      </c>
    </row>
    <row r="70" spans="1:15" customHeight="1" ht="39.6">
      <c r="J70" s="3" t="s">
        <v>32</v>
      </c>
      <c r="K70" s="5" t="s">
        <v>33</v>
      </c>
      <c r="L70" s="2" t="s">
        <v>34</v>
      </c>
      <c r="M70" s="5" t="s">
        <v>35</v>
      </c>
      <c r="N70" s="2" t="s">
        <v>36</v>
      </c>
      <c r="O70" s="5" t="s">
        <v>33</v>
      </c>
    </row>
    <row r="71" spans="1:15" customHeight="1" ht="15">
      <c r="J71" s="2" t="s">
        <v>37</v>
      </c>
      <c r="K71" s="5" t="s">
        <v>35</v>
      </c>
      <c r="L71" s="2" t="s">
        <v>38</v>
      </c>
      <c r="M71" s="5" t="s">
        <v>39</v>
      </c>
      <c r="N71" s="2" t="s">
        <v>40</v>
      </c>
      <c r="O71" s="5" t="s">
        <v>35</v>
      </c>
    </row>
    <row r="72" spans="1:15" customHeight="1" ht="15">
      <c r="J72" s="2" t="s">
        <v>41</v>
      </c>
      <c r="K72" s="5" t="s">
        <v>39</v>
      </c>
      <c r="L72" s="2" t="s">
        <v>42</v>
      </c>
      <c r="M72" s="5" t="s">
        <v>43</v>
      </c>
      <c r="N72" s="2"/>
      <c r="O72" s="5"/>
    </row>
    <row r="73" spans="1:15" customHeight="1" ht="15">
      <c r="J73" s="2" t="s">
        <v>45</v>
      </c>
      <c r="K73" s="5" t="s">
        <v>43</v>
      </c>
      <c r="L73" s="4"/>
      <c r="M73" s="6"/>
      <c r="N73" s="2" t="s">
        <v>44</v>
      </c>
      <c r="O73" s="5"/>
    </row>
    <row r="74" spans="1:15" customHeight="1" ht="15">
      <c r="J74" s="2"/>
      <c r="K74" s="5"/>
      <c r="L74" s="4"/>
      <c r="M74" s="6"/>
      <c r="N74" s="2" t="s">
        <v>46</v>
      </c>
      <c r="O74" s="7" t="s">
        <v>47</v>
      </c>
    </row>
    <row r="75" spans="1:15" customHeight="1" ht="15">
      <c r="J75" s="1"/>
      <c r="K75" s="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N68:O68"/>
    <mergeCell ref="L68:M68"/>
    <mergeCell ref="J67:O67"/>
    <mergeCell ref="J68:K68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16"/>
  <sheetViews>
    <sheetView tabSelected="0" workbookViewId="0" showGridLines="true" showRowColHeaders="1">
      <selection activeCell="G8" sqref="G8"/>
    </sheetView>
  </sheetViews>
  <sheetFormatPr customHeight="true" defaultRowHeight="15" defaultColWidth="8.85546875" outlineLevelRow="0" outlineLevelCol="0"/>
  <cols>
    <col min="1" max="1" width="27.140625" customWidth="true" style="13"/>
    <col min="2" max="2" width="24.42578125" customWidth="true" style="24"/>
    <col min="3" max="3" width="20.85546875" customWidth="true" style="24"/>
    <col min="4" max="4" width="11.42578125" customWidth="true" style="24"/>
    <col min="5" max="5" width="8.85546875" style="24"/>
    <col min="6" max="6" width="20.140625" customWidth="true" style="13"/>
    <col min="7" max="7" width="10.5703125" customWidth="true" style="13"/>
    <col min="8" max="8" width="8.85546875" style="13"/>
    <col min="9" max="9" width="7.42578125" customWidth="true" style="13"/>
    <col min="10" max="10" width="23.85546875" customWidth="true" style="13"/>
    <col min="11" max="11" width="8.85546875" style="13"/>
    <col min="12" max="12" width="8.85546875" style="13"/>
    <col min="13" max="13" width="8.85546875" style="13"/>
    <col min="14" max="14" width="11.42578125" customWidth="true" style="13"/>
  </cols>
  <sheetData>
    <row r="1" spans="1:15" customHeight="1" ht="44.45">
      <c r="A1" s="20" t="s">
        <v>12</v>
      </c>
      <c r="B1" s="20" t="s">
        <v>13</v>
      </c>
      <c r="C1" s="20" t="s">
        <v>14</v>
      </c>
      <c r="D1" s="20" t="s">
        <v>15</v>
      </c>
      <c r="E1" s="20" t="s">
        <v>16</v>
      </c>
      <c r="F1" s="29" t="s">
        <v>17</v>
      </c>
      <c r="G1" s="8" t="s">
        <v>18</v>
      </c>
      <c r="H1" s="8" t="s">
        <v>19</v>
      </c>
      <c r="I1" s="9" t="s">
        <v>48</v>
      </c>
    </row>
    <row r="2" spans="1:15" customHeight="1" ht="27">
      <c r="A2" s="12"/>
      <c r="B2" s="30"/>
      <c r="C2" s="30"/>
      <c r="D2" s="30"/>
      <c r="E2" s="30"/>
      <c r="F2" s="12"/>
      <c r="G2" s="12"/>
      <c r="H2" s="12"/>
      <c r="I2" s="12"/>
      <c r="J2" s="12"/>
    </row>
    <row r="3" spans="1:15" customHeight="1" ht="20.45">
      <c r="A3" s="12"/>
      <c r="B3" s="30"/>
      <c r="C3" s="30"/>
      <c r="D3" s="30"/>
      <c r="E3" s="30"/>
      <c r="F3" s="12"/>
      <c r="G3" s="12"/>
      <c r="H3" s="12"/>
      <c r="I3" s="12"/>
      <c r="J3" s="12"/>
      <c r="K3" s="18"/>
      <c r="L3" s="18"/>
      <c r="M3" s="18"/>
      <c r="N3" s="18"/>
      <c r="O3" s="18"/>
    </row>
    <row r="4" spans="1:15" customHeight="1" ht="21.6">
      <c r="A4" s="12"/>
      <c r="B4" s="23"/>
      <c r="C4" s="23"/>
      <c r="D4" s="30"/>
      <c r="E4" s="30"/>
      <c r="F4" s="12"/>
      <c r="G4" s="12"/>
      <c r="H4" s="12"/>
      <c r="I4" s="12"/>
      <c r="J4" s="12"/>
      <c r="K4" s="18"/>
      <c r="L4" s="18"/>
      <c r="M4" s="18"/>
      <c r="N4" s="18"/>
      <c r="O4" s="18"/>
    </row>
    <row r="5" spans="1:15" customHeight="1" ht="20.1">
      <c r="A5" s="12"/>
      <c r="B5" s="30"/>
      <c r="C5" s="30"/>
      <c r="D5" s="30"/>
      <c r="E5" s="30"/>
      <c r="F5" s="12"/>
      <c r="G5" s="12"/>
      <c r="H5" s="12"/>
      <c r="I5" s="12"/>
      <c r="J5" s="12"/>
      <c r="K5" s="18"/>
      <c r="L5" s="18"/>
      <c r="M5" s="18"/>
      <c r="N5" s="18"/>
      <c r="O5" s="18"/>
    </row>
    <row r="8" spans="1:15" customHeight="1" ht="15">
      <c r="J8" s="120" t="s">
        <v>27</v>
      </c>
      <c r="K8" s="121"/>
      <c r="L8" s="121"/>
      <c r="M8" s="121"/>
      <c r="N8" s="121"/>
      <c r="O8" s="122"/>
    </row>
    <row r="9" spans="1:15" customHeight="1" ht="15">
      <c r="J9" s="123" t="s">
        <v>17</v>
      </c>
      <c r="K9" s="124"/>
      <c r="L9" s="123" t="s">
        <v>18</v>
      </c>
      <c r="M9" s="124"/>
      <c r="N9" s="123" t="s">
        <v>19</v>
      </c>
      <c r="O9" s="124"/>
    </row>
    <row r="10" spans="1:15" customHeight="1" ht="15">
      <c r="J10" s="2" t="s">
        <v>28</v>
      </c>
      <c r="K10" s="5" t="s">
        <v>29</v>
      </c>
      <c r="L10" s="2" t="s">
        <v>30</v>
      </c>
      <c r="M10" s="5" t="s">
        <v>29</v>
      </c>
      <c r="N10" s="2" t="s">
        <v>31</v>
      </c>
      <c r="O10" s="5" t="s">
        <v>29</v>
      </c>
    </row>
    <row r="11" spans="1:15" customHeight="1" ht="39.6">
      <c r="J11" s="3" t="s">
        <v>32</v>
      </c>
      <c r="K11" s="5" t="s">
        <v>33</v>
      </c>
      <c r="L11" s="2" t="s">
        <v>34</v>
      </c>
      <c r="M11" s="5" t="s">
        <v>35</v>
      </c>
      <c r="N11" s="2" t="s">
        <v>36</v>
      </c>
      <c r="O11" s="5" t="s">
        <v>33</v>
      </c>
    </row>
    <row r="12" spans="1:15" customHeight="1" ht="15">
      <c r="J12" s="2" t="s">
        <v>37</v>
      </c>
      <c r="K12" s="5" t="s">
        <v>35</v>
      </c>
      <c r="L12" s="2" t="s">
        <v>38</v>
      </c>
      <c r="M12" s="5" t="s">
        <v>39</v>
      </c>
      <c r="N12" s="2" t="s">
        <v>40</v>
      </c>
      <c r="O12" s="5" t="s">
        <v>35</v>
      </c>
    </row>
    <row r="13" spans="1:15" customHeight="1" ht="15">
      <c r="J13" s="2" t="s">
        <v>41</v>
      </c>
      <c r="K13" s="5" t="s">
        <v>39</v>
      </c>
      <c r="L13" s="2" t="s">
        <v>42</v>
      </c>
      <c r="M13" s="5" t="s">
        <v>43</v>
      </c>
      <c r="N13" s="2"/>
      <c r="O13" s="5"/>
    </row>
    <row r="14" spans="1:15" customHeight="1" ht="15">
      <c r="J14" s="2" t="s">
        <v>45</v>
      </c>
      <c r="K14" s="5" t="s">
        <v>43</v>
      </c>
      <c r="L14" s="4"/>
      <c r="M14" s="6"/>
      <c r="N14" s="2" t="s">
        <v>44</v>
      </c>
      <c r="O14" s="5"/>
    </row>
    <row r="15" spans="1:15" customHeight="1" ht="15">
      <c r="J15" s="2"/>
      <c r="K15" s="5"/>
      <c r="L15" s="4"/>
      <c r="M15" s="6"/>
      <c r="N15" s="2" t="s">
        <v>46</v>
      </c>
      <c r="O15" s="7" t="s">
        <v>47</v>
      </c>
    </row>
    <row r="16" spans="1:15" customHeight="1" ht="15">
      <c r="J16" s="1"/>
      <c r="K16" s="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8:O8"/>
    <mergeCell ref="J9:K9"/>
    <mergeCell ref="L9:M9"/>
    <mergeCell ref="N9:O9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29"/>
  <sheetViews>
    <sheetView tabSelected="0" workbookViewId="0" zoomScale="90" zoomScaleNormal="90" showGridLines="true" showRowColHeaders="1">
      <selection activeCell="B4" sqref="B4"/>
    </sheetView>
  </sheetViews>
  <sheetFormatPr customHeight="true" defaultRowHeight="15" outlineLevelRow="0" outlineLevelCol="0"/>
  <cols>
    <col min="1" max="1" width="17" customWidth="true" style="0"/>
    <col min="2" max="2" width="24.42578125" customWidth="true" style="52"/>
    <col min="3" max="3" width="15.140625" customWidth="true" style="24"/>
    <col min="4" max="4" width="14.42578125" customWidth="true" style="24"/>
    <col min="5" max="5" width="10.42578125" customWidth="true" style="24"/>
    <col min="6" max="6" width="20.140625" customWidth="true" style="0"/>
    <col min="7" max="7" width="10.5703125" customWidth="true" style="0"/>
    <col min="9" max="9" width="7.42578125" customWidth="true" style="0"/>
    <col min="10" max="10" width="23.85546875" customWidth="true" style="0"/>
    <col min="14" max="14" width="11.42578125" customWidth="true" style="0"/>
  </cols>
  <sheetData>
    <row r="1" spans="1:15" customHeight="1" ht="36">
      <c r="A1" s="21" t="s">
        <v>12</v>
      </c>
      <c r="B1" s="51" t="s">
        <v>13</v>
      </c>
      <c r="C1" s="21" t="s">
        <v>14</v>
      </c>
      <c r="D1" s="71" t="s">
        <v>15</v>
      </c>
      <c r="E1" s="71" t="s">
        <v>16</v>
      </c>
      <c r="F1" s="71" t="s">
        <v>17</v>
      </c>
      <c r="G1" s="22" t="s">
        <v>18</v>
      </c>
      <c r="H1" s="22" t="s">
        <v>19</v>
      </c>
      <c r="I1" s="72" t="s">
        <v>20</v>
      </c>
    </row>
    <row r="2" spans="1:15" customHeight="1" ht="78.6" s="84" customFormat="1">
      <c r="A2" s="81"/>
      <c r="B2" s="102" t="s">
        <v>252</v>
      </c>
      <c r="C2" s="82">
        <v>41619</v>
      </c>
      <c r="D2" s="77" t="s">
        <v>59</v>
      </c>
      <c r="E2" s="78" t="s">
        <v>66</v>
      </c>
      <c r="F2" s="29">
        <f>2+2+1</f>
        <v>5</v>
      </c>
      <c r="G2" s="29">
        <f>2+5+5</f>
        <v>12</v>
      </c>
      <c r="H2" s="29">
        <f>5+5+5</f>
        <v>15</v>
      </c>
      <c r="I2" s="83">
        <f>F2+G2+H2</f>
        <v>32</v>
      </c>
    </row>
    <row r="3" spans="1:15" customHeight="1" ht="78.6" s="84" customFormat="1">
      <c r="A3" s="81"/>
      <c r="B3" s="102" t="s">
        <v>253</v>
      </c>
      <c r="C3" s="85">
        <v>41904</v>
      </c>
      <c r="D3" s="86" t="s">
        <v>59</v>
      </c>
      <c r="E3" s="77" t="s">
        <v>66</v>
      </c>
      <c r="F3" s="87">
        <f>2+1+1</f>
        <v>4</v>
      </c>
      <c r="G3" s="29">
        <f>1+1+2</f>
        <v>4</v>
      </c>
      <c r="H3" s="29">
        <f>4+5+5</f>
        <v>14</v>
      </c>
      <c r="I3" s="83">
        <f>F3+G3+H3</f>
        <v>22</v>
      </c>
    </row>
    <row r="4" spans="1:15" customHeight="1" ht="78.6" s="84" customFormat="1">
      <c r="A4" s="29"/>
      <c r="B4" s="51" t="s">
        <v>254</v>
      </c>
      <c r="C4" s="88">
        <v>41594</v>
      </c>
      <c r="D4" s="86" t="s">
        <v>86</v>
      </c>
      <c r="E4" s="77" t="s">
        <v>228</v>
      </c>
      <c r="F4" s="29">
        <f>2+2+1</f>
        <v>5</v>
      </c>
      <c r="G4" s="29">
        <f>2+2+2</f>
        <v>6</v>
      </c>
      <c r="H4" s="29">
        <f>3+3+3</f>
        <v>9</v>
      </c>
      <c r="I4" s="83">
        <f>F4+G4+H4</f>
        <v>20</v>
      </c>
    </row>
    <row r="5" spans="1:15" customHeight="1" ht="78.6" s="18" customFormat="1">
      <c r="A5" s="19"/>
      <c r="B5" s="47" t="s">
        <v>255</v>
      </c>
      <c r="C5" s="26">
        <v>41371</v>
      </c>
      <c r="D5" s="32" t="s">
        <v>206</v>
      </c>
      <c r="E5" s="32" t="s">
        <v>116</v>
      </c>
      <c r="F5" s="4">
        <f>2+2</f>
        <v>4</v>
      </c>
      <c r="G5" s="4">
        <f>2+2</f>
        <v>4</v>
      </c>
      <c r="H5" s="4">
        <f>5+4</f>
        <v>9</v>
      </c>
      <c r="I5" s="4">
        <f>F5+G5+H5</f>
        <v>17</v>
      </c>
    </row>
    <row r="6" spans="1:15" customHeight="1" ht="78.6" s="18" customFormat="1">
      <c r="A6" s="19"/>
      <c r="B6" s="47" t="s">
        <v>256</v>
      </c>
      <c r="C6" s="26">
        <v>42104</v>
      </c>
      <c r="D6" s="25" t="s">
        <v>59</v>
      </c>
      <c r="E6" s="25" t="s">
        <v>66</v>
      </c>
      <c r="F6" s="10">
        <f>2+1+1</f>
        <v>4</v>
      </c>
      <c r="G6" s="4">
        <f>1+1+1</f>
        <v>3</v>
      </c>
      <c r="H6" s="4">
        <f>3+3+3</f>
        <v>9</v>
      </c>
      <c r="I6" s="4">
        <f>F6+G6+H6</f>
        <v>16</v>
      </c>
    </row>
    <row r="7" spans="1:15" customHeight="1" ht="78.6" s="18" customFormat="1">
      <c r="A7" s="19"/>
      <c r="B7" s="32" t="s">
        <v>257</v>
      </c>
      <c r="C7" s="26">
        <v>41509</v>
      </c>
      <c r="D7" s="25" t="s">
        <v>59</v>
      </c>
      <c r="E7" s="25" t="s">
        <v>66</v>
      </c>
      <c r="F7" s="4">
        <f>2+1</f>
        <v>3</v>
      </c>
      <c r="G7" s="4">
        <f>1+2</f>
        <v>3</v>
      </c>
      <c r="H7" s="4">
        <f>4+4</f>
        <v>8</v>
      </c>
      <c r="I7" s="4">
        <f>F7+G7+H7</f>
        <v>14</v>
      </c>
    </row>
    <row r="8" spans="1:15" customHeight="1" ht="78.6" s="18" customFormat="1">
      <c r="A8" s="19"/>
      <c r="B8" s="47" t="s">
        <v>258</v>
      </c>
      <c r="C8" s="26">
        <v>41231</v>
      </c>
      <c r="D8" s="25" t="s">
        <v>59</v>
      </c>
      <c r="E8" s="25" t="s">
        <v>66</v>
      </c>
      <c r="F8" s="10">
        <f>2</f>
        <v>2</v>
      </c>
      <c r="G8" s="4">
        <f>2</f>
        <v>2</v>
      </c>
      <c r="H8" s="4">
        <f>5</f>
        <v>5</v>
      </c>
      <c r="I8" s="4">
        <f>F8+G8+H8</f>
        <v>9</v>
      </c>
    </row>
    <row r="9" spans="1:15" customHeight="1" ht="78.6" s="18" customFormat="1">
      <c r="A9" s="19"/>
      <c r="B9" s="47" t="s">
        <v>259</v>
      </c>
      <c r="C9" s="26">
        <v>41285</v>
      </c>
      <c r="D9" s="25" t="s">
        <v>86</v>
      </c>
      <c r="E9" s="25" t="s">
        <v>228</v>
      </c>
      <c r="F9" s="10">
        <v>2</v>
      </c>
      <c r="G9" s="4">
        <v>1</v>
      </c>
      <c r="H9" s="4">
        <v>5</v>
      </c>
      <c r="I9" s="4">
        <f>F9+G9+H9</f>
        <v>8</v>
      </c>
    </row>
    <row r="10" spans="1:15" customHeight="1" ht="78.6" s="18" customFormat="1">
      <c r="A10" s="19"/>
      <c r="B10" s="47" t="s">
        <v>260</v>
      </c>
      <c r="C10" s="26">
        <v>41442</v>
      </c>
      <c r="D10" s="25" t="s">
        <v>59</v>
      </c>
      <c r="E10" s="40" t="s">
        <v>66</v>
      </c>
      <c r="F10" s="10">
        <f>2</f>
        <v>2</v>
      </c>
      <c r="G10" s="4">
        <f>1</f>
        <v>1</v>
      </c>
      <c r="H10" s="4">
        <f>5</f>
        <v>5</v>
      </c>
      <c r="I10" s="4">
        <f>F10+G10+H10</f>
        <v>8</v>
      </c>
    </row>
    <row r="11" spans="1:15" customHeight="1" ht="78.6" s="18" customFormat="1">
      <c r="A11" s="19"/>
      <c r="B11" s="47" t="s">
        <v>261</v>
      </c>
      <c r="C11" s="26">
        <v>41178</v>
      </c>
      <c r="D11" s="25" t="s">
        <v>86</v>
      </c>
      <c r="E11" s="25" t="s">
        <v>228</v>
      </c>
      <c r="F11" s="10">
        <f>2</f>
        <v>2</v>
      </c>
      <c r="G11" s="4">
        <f>1</f>
        <v>1</v>
      </c>
      <c r="H11" s="4">
        <f>4+0.5+0.5</f>
        <v>5</v>
      </c>
      <c r="I11" s="4">
        <f>F11+G11+H11</f>
        <v>8</v>
      </c>
    </row>
    <row r="12" spans="1:15" customHeight="1" ht="78.6" s="18" customFormat="1">
      <c r="A12" s="19"/>
      <c r="B12" s="47" t="s">
        <v>262</v>
      </c>
      <c r="C12" s="26">
        <v>42359</v>
      </c>
      <c r="D12" s="25" t="s">
        <v>59</v>
      </c>
      <c r="E12" s="25" t="s">
        <v>66</v>
      </c>
      <c r="F12" s="4">
        <f>1</f>
        <v>1</v>
      </c>
      <c r="G12" s="4">
        <f>1</f>
        <v>1</v>
      </c>
      <c r="H12" s="4">
        <f>0.5+0.5+5</f>
        <v>6</v>
      </c>
      <c r="I12" s="4">
        <f>F12+G12+H12</f>
        <v>8</v>
      </c>
    </row>
    <row r="13" spans="1:15" customHeight="1" ht="78.6" s="18" customFormat="1">
      <c r="A13" s="19"/>
      <c r="B13" s="47" t="s">
        <v>263</v>
      </c>
      <c r="C13" s="26">
        <v>40908</v>
      </c>
      <c r="D13" s="25" t="s">
        <v>59</v>
      </c>
      <c r="E13" s="25" t="s">
        <v>66</v>
      </c>
      <c r="F13" s="4"/>
      <c r="G13" s="4"/>
      <c r="H13" s="4"/>
      <c r="I13" s="4">
        <f>F13+G13+H13</f>
        <v>0</v>
      </c>
    </row>
    <row r="14" spans="1:15" customHeight="1" ht="78.6" s="18" customFormat="1">
      <c r="A14" s="19"/>
      <c r="B14" s="47" t="s">
        <v>264</v>
      </c>
      <c r="C14" s="26">
        <v>40969</v>
      </c>
      <c r="D14" s="25" t="s">
        <v>59</v>
      </c>
      <c r="E14" s="25" t="s">
        <v>66</v>
      </c>
      <c r="F14" s="4"/>
      <c r="G14" s="4"/>
      <c r="H14" s="4"/>
      <c r="I14" s="4">
        <f>F14+G14+H14</f>
        <v>0</v>
      </c>
    </row>
    <row r="15" spans="1:15" customHeight="1" ht="78.6" s="18" customFormat="1">
      <c r="A15" s="19"/>
      <c r="B15" s="47" t="s">
        <v>265</v>
      </c>
      <c r="C15" s="26">
        <v>40819</v>
      </c>
      <c r="D15" s="25" t="s">
        <v>59</v>
      </c>
      <c r="E15" s="32" t="s">
        <v>143</v>
      </c>
      <c r="F15" s="4"/>
      <c r="G15" s="4"/>
      <c r="H15" s="4"/>
      <c r="I15" s="4">
        <f>F15+G15+H15</f>
        <v>0</v>
      </c>
    </row>
    <row r="16" spans="1:15" customHeight="1" ht="78.6" s="18" customFormat="1">
      <c r="A16" s="19"/>
      <c r="B16" s="47" t="s">
        <v>266</v>
      </c>
      <c r="C16" s="26">
        <v>41040</v>
      </c>
      <c r="D16" s="32" t="s">
        <v>206</v>
      </c>
      <c r="E16" s="32" t="s">
        <v>116</v>
      </c>
      <c r="F16" s="4"/>
      <c r="G16" s="4"/>
      <c r="H16" s="4"/>
      <c r="I16" s="4">
        <f>F16+G16+H16</f>
        <v>0</v>
      </c>
    </row>
    <row r="17" spans="1:15" customHeight="1" ht="78.6" s="18" customFormat="1">
      <c r="A17" s="19"/>
      <c r="B17" s="47"/>
      <c r="C17" s="27"/>
      <c r="D17" s="25"/>
      <c r="E17" s="25"/>
      <c r="F17" s="4"/>
      <c r="G17" s="4"/>
      <c r="H17" s="4"/>
      <c r="I17" s="4"/>
    </row>
    <row r="18" spans="1:15" customHeight="1" ht="78.6" s="18" customFormat="1">
      <c r="A18" s="19"/>
      <c r="B18" s="47"/>
      <c r="C18" s="27"/>
      <c r="D18" s="25"/>
      <c r="E18" s="25"/>
      <c r="F18" s="4"/>
      <c r="G18" s="4"/>
      <c r="H18" s="4"/>
      <c r="I18" s="4"/>
    </row>
    <row r="19" spans="1:15" customHeight="1" ht="78.6" s="18" customFormat="1">
      <c r="A19" s="19"/>
      <c r="B19" s="47"/>
      <c r="C19" s="27"/>
      <c r="D19" s="25"/>
      <c r="E19" s="25"/>
      <c r="F19" s="4"/>
      <c r="G19" s="4"/>
      <c r="H19" s="4"/>
      <c r="I19" s="4"/>
    </row>
    <row r="21" spans="1:15" customHeight="1" ht="15">
      <c r="J21" s="118" t="s">
        <v>27</v>
      </c>
      <c r="K21" s="118"/>
      <c r="L21" s="118"/>
      <c r="M21" s="118"/>
      <c r="N21" s="118"/>
      <c r="O21" s="118"/>
    </row>
    <row r="22" spans="1:15" customHeight="1" ht="15">
      <c r="J22" s="119" t="s">
        <v>17</v>
      </c>
      <c r="K22" s="119"/>
      <c r="L22" s="119" t="s">
        <v>18</v>
      </c>
      <c r="M22" s="119"/>
      <c r="N22" s="119" t="s">
        <v>19</v>
      </c>
      <c r="O22" s="119"/>
    </row>
    <row r="23" spans="1:15" customHeight="1" ht="15">
      <c r="J23" s="2" t="s">
        <v>28</v>
      </c>
      <c r="K23" s="5" t="s">
        <v>29</v>
      </c>
      <c r="L23" s="2" t="s">
        <v>30</v>
      </c>
      <c r="M23" s="5" t="s">
        <v>29</v>
      </c>
      <c r="N23" s="2" t="s">
        <v>31</v>
      </c>
      <c r="O23" s="5" t="s">
        <v>29</v>
      </c>
    </row>
    <row r="24" spans="1:15" customHeight="1" ht="39.6">
      <c r="J24" s="3" t="s">
        <v>32</v>
      </c>
      <c r="K24" s="5" t="s">
        <v>33</v>
      </c>
      <c r="L24" s="2" t="s">
        <v>34</v>
      </c>
      <c r="M24" s="5" t="s">
        <v>35</v>
      </c>
      <c r="N24" s="2" t="s">
        <v>36</v>
      </c>
      <c r="O24" s="5" t="s">
        <v>33</v>
      </c>
    </row>
    <row r="25" spans="1:15" customHeight="1" ht="15">
      <c r="J25" s="2" t="s">
        <v>37</v>
      </c>
      <c r="K25" s="5" t="s">
        <v>35</v>
      </c>
      <c r="L25" s="2" t="s">
        <v>38</v>
      </c>
      <c r="M25" s="5" t="s">
        <v>39</v>
      </c>
      <c r="N25" s="2" t="s">
        <v>40</v>
      </c>
      <c r="O25" s="5" t="s">
        <v>35</v>
      </c>
    </row>
    <row r="26" spans="1:15" customHeight="1" ht="15">
      <c r="J26" s="2" t="s">
        <v>41</v>
      </c>
      <c r="K26" s="5" t="s">
        <v>39</v>
      </c>
      <c r="L26" s="2" t="s">
        <v>42</v>
      </c>
      <c r="M26" s="5" t="s">
        <v>43</v>
      </c>
      <c r="N26" s="2"/>
      <c r="O26" s="5"/>
    </row>
    <row r="27" spans="1:15" customHeight="1" ht="15">
      <c r="J27" s="2" t="s">
        <v>45</v>
      </c>
      <c r="K27" s="5" t="s">
        <v>43</v>
      </c>
      <c r="L27" s="4"/>
      <c r="M27" s="6"/>
      <c r="N27" s="2" t="s">
        <v>44</v>
      </c>
      <c r="O27" s="5"/>
    </row>
    <row r="28" spans="1:15" customHeight="1" ht="15">
      <c r="J28" s="2"/>
      <c r="K28" s="5"/>
      <c r="L28" s="4"/>
      <c r="M28" s="6"/>
      <c r="N28" s="2" t="s">
        <v>46</v>
      </c>
      <c r="O28" s="7" t="s">
        <v>47</v>
      </c>
    </row>
    <row r="29" spans="1:15" customHeight="1" ht="15">
      <c r="J29" s="1"/>
      <c r="K29" s="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1:O21"/>
    <mergeCell ref="J22:K22"/>
    <mergeCell ref="L22:M22"/>
    <mergeCell ref="N22:O2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9"/>
  <sheetViews>
    <sheetView tabSelected="0" workbookViewId="0" showGridLines="true" showRowColHeaders="1">
      <selection activeCell="B3" sqref="B3"/>
    </sheetView>
  </sheetViews>
  <sheetFormatPr customHeight="true" defaultRowHeight="15" defaultColWidth="8.85546875" outlineLevelRow="0" outlineLevelCol="0"/>
  <cols>
    <col min="1" max="1" width="22.85546875" customWidth="true" style="18"/>
    <col min="2" max="2" width="24.42578125" customWidth="true" style="24"/>
    <col min="3" max="3" width="24.42578125" customWidth="true" style="24"/>
    <col min="4" max="4" width="11.42578125" customWidth="true" style="24"/>
    <col min="5" max="5" width="8.85546875" style="24"/>
    <col min="6" max="6" width="20.140625" customWidth="true" style="18"/>
    <col min="7" max="7" width="10.5703125" customWidth="true" style="18"/>
    <col min="8" max="8" width="8.85546875" style="18"/>
    <col min="9" max="9" width="7.42578125" customWidth="true" style="18"/>
    <col min="10" max="10" width="23.85546875" customWidth="true" style="18"/>
    <col min="11" max="11" width="8.85546875" style="18"/>
    <col min="12" max="12" width="8.85546875" style="18"/>
    <col min="13" max="13" width="8.85546875" style="18"/>
    <col min="14" max="14" width="11.42578125" customWidth="true" style="18"/>
  </cols>
  <sheetData>
    <row r="1" spans="1:15" customHeight="1" ht="21.95">
      <c r="A1" s="38" t="s">
        <v>12</v>
      </c>
      <c r="B1" s="77" t="s">
        <v>13</v>
      </c>
      <c r="C1" s="77" t="s">
        <v>14</v>
      </c>
      <c r="D1" s="77" t="s">
        <v>15</v>
      </c>
      <c r="E1" s="77" t="s">
        <v>16</v>
      </c>
      <c r="F1" s="77" t="s">
        <v>17</v>
      </c>
      <c r="G1" s="77" t="s">
        <v>18</v>
      </c>
      <c r="H1" s="77" t="s">
        <v>19</v>
      </c>
      <c r="I1" s="72" t="s">
        <v>20</v>
      </c>
      <c r="J1" s="24"/>
    </row>
    <row r="2" spans="1:15" customHeight="1" ht="78.6" s="84" customFormat="1">
      <c r="A2" s="29"/>
      <c r="B2" s="77" t="s">
        <v>21</v>
      </c>
      <c r="C2" s="104">
        <v>24333</v>
      </c>
      <c r="D2" s="77" t="s">
        <v>22</v>
      </c>
      <c r="E2" s="77" t="s">
        <v>23</v>
      </c>
      <c r="F2" s="87">
        <f>2+1+1</f>
        <v>4</v>
      </c>
      <c r="G2" s="87">
        <f>1+1+1</f>
        <v>3</v>
      </c>
      <c r="H2" s="87">
        <f>5+4+5</f>
        <v>14</v>
      </c>
      <c r="I2" s="87">
        <f>F2+G2+H2</f>
        <v>21</v>
      </c>
    </row>
    <row r="3" spans="1:15" customHeight="1" ht="78.6" s="84" customFormat="1">
      <c r="A3" s="29"/>
      <c r="B3" s="77" t="s">
        <v>24</v>
      </c>
      <c r="C3" s="104">
        <v>26291</v>
      </c>
      <c r="D3" s="77" t="s">
        <v>25</v>
      </c>
      <c r="E3" s="51" t="s">
        <v>26</v>
      </c>
      <c r="F3" s="29">
        <f>1+1</f>
        <v>2</v>
      </c>
      <c r="G3" s="29">
        <f>1+1</f>
        <v>2</v>
      </c>
      <c r="H3" s="29">
        <f>5+4</f>
        <v>9</v>
      </c>
      <c r="I3" s="29">
        <f>F3+G3+H3</f>
        <v>13</v>
      </c>
    </row>
    <row r="4" spans="1:15" customHeight="1" ht="78.6">
      <c r="A4" s="4"/>
      <c r="B4" s="27"/>
      <c r="C4" s="26"/>
      <c r="D4" s="25"/>
      <c r="E4" s="25"/>
      <c r="F4" s="4"/>
      <c r="G4" s="4"/>
      <c r="H4" s="4"/>
      <c r="I4" s="4">
        <f>F4+G4+H4</f>
        <v>0</v>
      </c>
    </row>
    <row r="5" spans="1:15" customHeight="1" ht="30">
      <c r="A5" s="12"/>
      <c r="B5" s="30"/>
      <c r="C5" s="30"/>
      <c r="D5" s="30"/>
      <c r="E5" s="30"/>
      <c r="F5" s="12"/>
      <c r="G5" s="12"/>
      <c r="H5" s="12"/>
      <c r="I5" s="12"/>
    </row>
    <row r="6" spans="1:15" customHeight="1" ht="20.45">
      <c r="A6" s="12"/>
      <c r="B6" s="30"/>
      <c r="C6" s="30"/>
      <c r="D6" s="30"/>
      <c r="E6" s="30"/>
      <c r="F6" s="12"/>
      <c r="G6" s="12"/>
      <c r="H6" s="12"/>
      <c r="I6" s="12"/>
      <c r="J6" s="118" t="s">
        <v>27</v>
      </c>
      <c r="K6" s="118"/>
      <c r="L6" s="118"/>
      <c r="M6" s="118"/>
      <c r="N6" s="118"/>
      <c r="O6" s="118"/>
    </row>
    <row r="7" spans="1:15" customHeight="1" ht="30.95">
      <c r="A7" s="12"/>
      <c r="B7" s="23"/>
      <c r="C7" s="23"/>
      <c r="D7" s="30"/>
      <c r="E7" s="30"/>
      <c r="F7" s="12"/>
      <c r="G7" s="12"/>
      <c r="H7" s="12"/>
      <c r="I7" s="12"/>
      <c r="J7" s="119" t="s">
        <v>17</v>
      </c>
      <c r="K7" s="119"/>
      <c r="L7" s="119" t="s">
        <v>18</v>
      </c>
      <c r="M7" s="119"/>
      <c r="N7" s="119" t="s">
        <v>19</v>
      </c>
      <c r="O7" s="119"/>
    </row>
    <row r="8" spans="1:15" customHeight="1" ht="20.45">
      <c r="A8" s="12"/>
      <c r="B8" s="30"/>
      <c r="C8" s="30"/>
      <c r="D8" s="30"/>
      <c r="E8" s="30"/>
      <c r="F8" s="12"/>
      <c r="G8" s="12"/>
      <c r="H8" s="12"/>
      <c r="I8" s="12"/>
      <c r="J8" s="2" t="s">
        <v>28</v>
      </c>
      <c r="K8" s="5" t="s">
        <v>29</v>
      </c>
      <c r="L8" s="2" t="s">
        <v>30</v>
      </c>
      <c r="M8" s="5" t="s">
        <v>29</v>
      </c>
      <c r="N8" s="2" t="s">
        <v>31</v>
      </c>
      <c r="O8" s="5" t="s">
        <v>29</v>
      </c>
    </row>
    <row r="9" spans="1:15" customHeight="1" ht="51.6">
      <c r="A9" s="12"/>
      <c r="B9" s="30"/>
      <c r="C9" s="30"/>
      <c r="D9" s="30"/>
      <c r="E9" s="30"/>
      <c r="F9" s="12"/>
      <c r="G9" s="12"/>
      <c r="H9" s="12"/>
      <c r="I9" s="12"/>
      <c r="J9" s="3" t="s">
        <v>32</v>
      </c>
      <c r="K9" s="5" t="s">
        <v>33</v>
      </c>
      <c r="L9" s="2" t="s">
        <v>34</v>
      </c>
      <c r="M9" s="5" t="s">
        <v>35</v>
      </c>
      <c r="N9" s="2" t="s">
        <v>36</v>
      </c>
      <c r="O9" s="5" t="s">
        <v>33</v>
      </c>
    </row>
    <row r="10" spans="1:15" customHeight="1" ht="21">
      <c r="A10" s="12"/>
      <c r="B10" s="23"/>
      <c r="C10" s="23"/>
      <c r="D10" s="30"/>
      <c r="E10" s="30"/>
      <c r="F10" s="12"/>
      <c r="G10" s="12"/>
      <c r="H10" s="12"/>
      <c r="I10" s="12"/>
      <c r="J10" s="2" t="s">
        <v>37</v>
      </c>
      <c r="K10" s="5" t="s">
        <v>35</v>
      </c>
      <c r="L10" s="2" t="s">
        <v>38</v>
      </c>
      <c r="M10" s="5" t="s">
        <v>39</v>
      </c>
      <c r="N10" s="2" t="s">
        <v>40</v>
      </c>
      <c r="O10" s="5" t="s">
        <v>35</v>
      </c>
    </row>
    <row r="11" spans="1:15" customHeight="1" ht="23.45">
      <c r="A11" s="12"/>
      <c r="B11" s="23"/>
      <c r="C11" s="23"/>
      <c r="D11" s="30"/>
      <c r="E11" s="30"/>
      <c r="F11" s="12"/>
      <c r="G11" s="12"/>
      <c r="H11" s="12"/>
      <c r="I11" s="12"/>
      <c r="J11" s="2" t="s">
        <v>41</v>
      </c>
      <c r="K11" s="5" t="s">
        <v>39</v>
      </c>
      <c r="L11" s="2" t="s">
        <v>42</v>
      </c>
      <c r="M11" s="5" t="s">
        <v>43</v>
      </c>
      <c r="N11" s="2" t="s">
        <v>44</v>
      </c>
      <c r="O11" s="5"/>
    </row>
    <row r="12" spans="1:15" customHeight="1" ht="21">
      <c r="A12" s="12"/>
      <c r="B12" s="30"/>
      <c r="C12" s="30"/>
      <c r="D12" s="30"/>
      <c r="E12" s="30"/>
      <c r="F12" s="12"/>
      <c r="G12" s="12"/>
      <c r="H12" s="12"/>
      <c r="I12" s="12"/>
      <c r="J12" s="2" t="s">
        <v>45</v>
      </c>
      <c r="K12" s="5" t="s">
        <v>43</v>
      </c>
      <c r="L12" s="4"/>
      <c r="M12" s="6"/>
      <c r="N12" s="2" t="s">
        <v>46</v>
      </c>
      <c r="O12" s="7" t="s">
        <v>47</v>
      </c>
    </row>
    <row r="13" spans="1:15" customHeight="1" ht="14.1">
      <c r="A13" s="12"/>
      <c r="B13" s="30"/>
      <c r="C13" s="30"/>
      <c r="D13" s="30"/>
      <c r="E13" s="30"/>
      <c r="F13" s="12"/>
      <c r="G13" s="12"/>
      <c r="H13" s="12"/>
      <c r="I13" s="12"/>
      <c r="J13" s="2"/>
      <c r="K13" s="5"/>
      <c r="L13" s="4"/>
      <c r="M13" s="6"/>
      <c r="N13" s="2"/>
      <c r="O13" s="7"/>
    </row>
    <row r="14" spans="1:15" customHeight="1" ht="81">
      <c r="A14" s="12"/>
      <c r="B14" s="23"/>
      <c r="C14" s="23"/>
      <c r="D14" s="30"/>
      <c r="E14" s="30"/>
      <c r="F14" s="12"/>
      <c r="G14" s="12"/>
      <c r="H14" s="12"/>
      <c r="I14" s="12"/>
    </row>
    <row r="15" spans="1:15" customHeight="1" ht="81">
      <c r="A15" s="12"/>
      <c r="B15" s="23"/>
      <c r="C15" s="23"/>
      <c r="D15" s="30"/>
      <c r="E15" s="30"/>
      <c r="F15" s="12"/>
      <c r="G15" s="12"/>
      <c r="H15" s="12"/>
      <c r="I15" s="12"/>
    </row>
    <row r="16" spans="1:15" customHeight="1" ht="81">
      <c r="A16" s="12"/>
      <c r="B16" s="23"/>
      <c r="C16" s="23"/>
      <c r="D16" s="30"/>
      <c r="E16" s="30"/>
      <c r="F16" s="12"/>
      <c r="G16" s="12"/>
      <c r="H16" s="12"/>
      <c r="I16" s="12"/>
    </row>
    <row r="17" spans="1:15" customHeight="1" ht="81">
      <c r="A17" s="12"/>
      <c r="B17" s="30"/>
      <c r="C17" s="30"/>
      <c r="D17" s="30"/>
      <c r="E17" s="30"/>
      <c r="F17" s="12"/>
      <c r="G17" s="12"/>
      <c r="H17" s="12"/>
      <c r="I17" s="12"/>
    </row>
    <row r="18" spans="1:15" customHeight="1" ht="81">
      <c r="A18" s="12"/>
      <c r="B18" s="23"/>
      <c r="C18" s="23"/>
      <c r="D18" s="30"/>
      <c r="E18" s="30"/>
      <c r="F18" s="12"/>
      <c r="G18" s="12"/>
      <c r="H18" s="12"/>
      <c r="I18" s="12"/>
    </row>
    <row r="19" spans="1:15" customHeight="1" ht="81">
      <c r="A19" s="12"/>
      <c r="B19" s="23"/>
      <c r="C19" s="23"/>
      <c r="D19" s="30"/>
      <c r="E19" s="30"/>
      <c r="F19" s="12"/>
      <c r="G19" s="12"/>
      <c r="H19" s="12"/>
      <c r="I19" s="12"/>
    </row>
    <row r="20" spans="1:15" customHeight="1" ht="81">
      <c r="A20" s="12"/>
      <c r="B20" s="30"/>
      <c r="C20" s="30"/>
      <c r="D20" s="30"/>
      <c r="E20" s="30"/>
      <c r="F20" s="12"/>
      <c r="G20" s="12"/>
      <c r="H20" s="12"/>
      <c r="I20" s="12"/>
    </row>
    <row r="21" spans="1:15" customHeight="1" ht="15">
      <c r="A21" s="12"/>
      <c r="B21" s="23"/>
      <c r="C21" s="23"/>
      <c r="D21" s="30"/>
      <c r="E21" s="30"/>
      <c r="F21" s="12"/>
      <c r="G21" s="12"/>
      <c r="H21" s="12"/>
      <c r="I21" s="12"/>
    </row>
    <row r="22" spans="1:15" customHeight="1" ht="15">
      <c r="A22" s="12"/>
      <c r="B22" s="23"/>
      <c r="C22" s="23"/>
      <c r="D22" s="30"/>
      <c r="E22" s="30"/>
      <c r="F22" s="12"/>
      <c r="G22" s="12"/>
      <c r="H22" s="12"/>
      <c r="I22" s="12"/>
    </row>
    <row r="23" spans="1:15" customHeight="1" ht="15">
      <c r="A23" s="12"/>
      <c r="B23" s="23"/>
      <c r="C23" s="23"/>
      <c r="D23" s="23"/>
      <c r="E23" s="30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customHeight="1" ht="15">
      <c r="A24" s="12"/>
      <c r="B24" s="23"/>
      <c r="C24" s="23"/>
      <c r="D24" s="23"/>
      <c r="E24" s="30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customHeight="1" ht="15">
      <c r="A25" s="12"/>
      <c r="B25" s="23"/>
      <c r="C25" s="23"/>
      <c r="D25" s="23"/>
      <c r="E25" s="30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customHeight="1" ht="15">
      <c r="A26" s="12"/>
      <c r="B26" s="23"/>
      <c r="C26" s="23"/>
      <c r="D26" s="23"/>
      <c r="E26" s="30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customHeight="1" ht="15">
      <c r="I27" s="12"/>
      <c r="J27" s="116"/>
      <c r="K27" s="116"/>
      <c r="L27" s="116"/>
      <c r="M27" s="116"/>
      <c r="N27" s="116"/>
      <c r="O27" s="116"/>
    </row>
    <row r="28" spans="1:15" customHeight="1" ht="15">
      <c r="I28" s="12"/>
      <c r="J28" s="117"/>
      <c r="K28" s="117"/>
      <c r="L28" s="117"/>
      <c r="M28" s="117"/>
      <c r="N28" s="117"/>
      <c r="O28" s="117"/>
    </row>
    <row r="29" spans="1:15" customHeight="1" ht="15">
      <c r="I29" s="12"/>
      <c r="J29" s="42"/>
      <c r="K29" s="43"/>
      <c r="L29" s="42"/>
      <c r="M29" s="43"/>
      <c r="N29" s="42"/>
      <c r="O29" s="43"/>
    </row>
    <row r="30" spans="1:15" customHeight="1" ht="39.6">
      <c r="I30" s="12"/>
      <c r="J30" s="48"/>
      <c r="K30" s="43"/>
      <c r="L30" s="42"/>
      <c r="M30" s="43"/>
      <c r="N30" s="42"/>
      <c r="O30" s="43"/>
    </row>
    <row r="31" spans="1:15" customHeight="1" ht="15">
      <c r="I31" s="12"/>
      <c r="J31" s="42"/>
      <c r="K31" s="43"/>
      <c r="L31" s="42"/>
      <c r="M31" s="43"/>
      <c r="N31" s="42"/>
      <c r="O31" s="43"/>
    </row>
    <row r="32" spans="1:15" customHeight="1" ht="15">
      <c r="I32" s="12"/>
      <c r="J32" s="42"/>
      <c r="K32" s="43"/>
      <c r="L32" s="42"/>
      <c r="M32" s="43"/>
      <c r="N32" s="42"/>
      <c r="O32" s="43"/>
    </row>
    <row r="33" spans="1:15" customHeight="1" ht="15">
      <c r="I33" s="12"/>
      <c r="J33" s="42"/>
      <c r="K33" s="43"/>
      <c r="L33" s="12"/>
      <c r="M33" s="44"/>
      <c r="N33" s="42"/>
      <c r="O33" s="45"/>
    </row>
    <row r="34" spans="1:15" customHeight="1" ht="15">
      <c r="I34" s="12"/>
      <c r="J34" s="42"/>
      <c r="K34" s="43"/>
      <c r="L34" s="12"/>
      <c r="M34" s="44"/>
      <c r="N34" s="42"/>
      <c r="O34" s="45"/>
    </row>
    <row r="35" spans="1:15" customHeight="1" ht="15">
      <c r="I35" s="12"/>
      <c r="J35" s="42"/>
      <c r="K35" s="12"/>
      <c r="L35" s="12"/>
      <c r="M35" s="12"/>
      <c r="N35" s="12"/>
      <c r="O35" s="12"/>
    </row>
    <row r="36" spans="1:15" customHeight="1" ht="15">
      <c r="I36" s="12"/>
      <c r="J36" s="12"/>
      <c r="K36" s="12"/>
      <c r="L36" s="12"/>
      <c r="M36" s="12"/>
      <c r="N36" s="12"/>
      <c r="O36" s="12"/>
    </row>
    <row r="37" spans="1:15" customHeight="1" ht="15">
      <c r="I37" s="12"/>
      <c r="J37" s="12"/>
      <c r="K37" s="12"/>
      <c r="L37" s="12"/>
      <c r="M37" s="12"/>
      <c r="N37" s="12"/>
      <c r="O37" s="12"/>
    </row>
    <row r="38" spans="1:15" customHeight="1" ht="15">
      <c r="I38" s="12"/>
      <c r="J38" s="12"/>
      <c r="K38" s="12"/>
      <c r="L38" s="12"/>
      <c r="M38" s="12"/>
      <c r="N38" s="12"/>
      <c r="O38" s="12"/>
    </row>
    <row r="39" spans="1:15" customHeight="1" ht="15">
      <c r="I39" s="12"/>
      <c r="J39" s="12"/>
      <c r="K39" s="12"/>
      <c r="L39" s="12"/>
      <c r="M39" s="12"/>
      <c r="N39" s="12"/>
      <c r="O39" s="1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7:O27"/>
    <mergeCell ref="J28:K28"/>
    <mergeCell ref="L28:M28"/>
    <mergeCell ref="N28:O28"/>
    <mergeCell ref="J6:O6"/>
    <mergeCell ref="J7:K7"/>
    <mergeCell ref="L7:M7"/>
    <mergeCell ref="N7:O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35"/>
  <sheetViews>
    <sheetView tabSelected="0" workbookViewId="0" zoomScale="90" zoomScaleNormal="90" showGridLines="true" showRowColHeaders="1">
      <selection activeCell="J2" sqref="J2"/>
    </sheetView>
  </sheetViews>
  <sheetFormatPr customHeight="true" defaultRowHeight="15" defaultColWidth="8.85546875" outlineLevelRow="0" outlineLevelCol="0"/>
  <cols>
    <col min="1" max="1" width="19.42578125" customWidth="true" style="17"/>
    <col min="2" max="2" width="24.42578125" customWidth="true" style="24"/>
    <col min="3" max="3" width="14.85546875" customWidth="true" style="24"/>
    <col min="4" max="4" width="11.42578125" customWidth="true" style="24"/>
    <col min="5" max="5" width="14.28515625" customWidth="true" style="24"/>
    <col min="6" max="6" width="20.140625" customWidth="true" style="17"/>
    <col min="7" max="7" width="10.5703125" customWidth="true" style="17"/>
    <col min="8" max="8" width="8.85546875" style="17"/>
    <col min="9" max="9" width="8.85546875" style="17"/>
    <col min="10" max="10" width="23.85546875" customWidth="true" style="17"/>
    <col min="11" max="11" width="8.85546875" style="17"/>
    <col min="12" max="12" width="8.85546875" style="17"/>
    <col min="13" max="13" width="8.85546875" style="17"/>
    <col min="14" max="14" width="11.42578125" customWidth="true" style="17"/>
  </cols>
  <sheetData>
    <row r="1" spans="1:16" customHeight="1" ht="27.95">
      <c r="A1" s="20" t="s">
        <v>12</v>
      </c>
      <c r="B1" s="20" t="s">
        <v>13</v>
      </c>
      <c r="C1" s="20" t="s">
        <v>14</v>
      </c>
      <c r="D1" s="20" t="s">
        <v>15</v>
      </c>
      <c r="E1" s="20" t="s">
        <v>16</v>
      </c>
      <c r="F1" s="29" t="s">
        <v>17</v>
      </c>
      <c r="G1" s="8" t="s">
        <v>18</v>
      </c>
      <c r="H1" s="8" t="s">
        <v>19</v>
      </c>
      <c r="I1" s="9" t="s">
        <v>48</v>
      </c>
    </row>
    <row r="2" spans="1:16" customHeight="1" ht="78.6" s="84" customFormat="1">
      <c r="A2" s="29"/>
      <c r="B2" s="77" t="s">
        <v>49</v>
      </c>
      <c r="C2" s="104">
        <v>26975</v>
      </c>
      <c r="D2" s="77" t="s">
        <v>50</v>
      </c>
      <c r="E2" s="77" t="s">
        <v>51</v>
      </c>
      <c r="F2" s="29">
        <f>2+2+1</f>
        <v>5</v>
      </c>
      <c r="G2" s="110">
        <f>5+5+5</f>
        <v>15</v>
      </c>
      <c r="H2" s="98">
        <f>5+5+0.5+5</f>
        <v>15.5</v>
      </c>
      <c r="I2" s="29">
        <f>F2+G2+H2</f>
        <v>35.5</v>
      </c>
    </row>
    <row r="3" spans="1:16" customHeight="1" ht="78.6" s="112" customFormat="1">
      <c r="A3" s="87"/>
      <c r="B3" s="77" t="s">
        <v>52</v>
      </c>
      <c r="C3" s="104">
        <v>29109</v>
      </c>
      <c r="D3" s="77" t="s">
        <v>25</v>
      </c>
      <c r="E3" s="51" t="s">
        <v>26</v>
      </c>
      <c r="F3" s="29">
        <f>2+1+1</f>
        <v>4</v>
      </c>
      <c r="G3" s="29">
        <f>1+1+1</f>
        <v>3</v>
      </c>
      <c r="H3" s="29">
        <f>5+4+5</f>
        <v>14</v>
      </c>
      <c r="I3" s="29">
        <f>F3+G3+H3</f>
        <v>21</v>
      </c>
      <c r="J3" s="84"/>
      <c r="K3" s="84"/>
      <c r="L3" s="84"/>
      <c r="M3" s="84"/>
      <c r="N3" s="84"/>
      <c r="O3" s="84"/>
      <c r="P3" s="84"/>
    </row>
    <row r="4" spans="1:16" customHeight="1" ht="78.6" s="84" customFormat="1">
      <c r="A4" s="29"/>
      <c r="B4" s="77" t="s">
        <v>53</v>
      </c>
      <c r="C4" s="104">
        <v>27044</v>
      </c>
      <c r="D4" s="77" t="s">
        <v>50</v>
      </c>
      <c r="E4" s="77" t="s">
        <v>51</v>
      </c>
      <c r="F4" s="29">
        <f>2+1</f>
        <v>3</v>
      </c>
      <c r="G4" s="29">
        <f>2+2</f>
        <v>4</v>
      </c>
      <c r="H4" s="29">
        <f>5+5</f>
        <v>10</v>
      </c>
      <c r="I4" s="29">
        <f>F4+G4+H4</f>
        <v>17</v>
      </c>
    </row>
    <row r="5" spans="1:16" customHeight="1" ht="78.6" s="18" customFormat="1">
      <c r="A5" s="4"/>
      <c r="B5" s="25" t="s">
        <v>54</v>
      </c>
      <c r="C5" s="50">
        <v>29644</v>
      </c>
      <c r="D5" s="25" t="s">
        <v>22</v>
      </c>
      <c r="E5" s="25" t="s">
        <v>23</v>
      </c>
      <c r="F5" s="4">
        <f>2+1</f>
        <v>3</v>
      </c>
      <c r="G5" s="4">
        <f>1+1</f>
        <v>2</v>
      </c>
      <c r="H5" s="4">
        <f>5+4</f>
        <v>9</v>
      </c>
      <c r="I5" s="4">
        <f>F5+G5+H5</f>
        <v>14</v>
      </c>
      <c r="J5" s="60"/>
      <c r="K5" s="60"/>
      <c r="L5" s="60"/>
      <c r="M5" s="60"/>
      <c r="N5" s="60"/>
      <c r="O5" s="60"/>
      <c r="P5" s="60"/>
    </row>
    <row r="6" spans="1:16" customHeight="1" ht="78.6" s="18" customFormat="1">
      <c r="A6" s="4"/>
      <c r="B6" s="25" t="s">
        <v>55</v>
      </c>
      <c r="C6" s="50">
        <v>29791</v>
      </c>
      <c r="D6" s="25" t="s">
        <v>22</v>
      </c>
      <c r="E6" s="25" t="s">
        <v>23</v>
      </c>
      <c r="F6" s="4">
        <v>2</v>
      </c>
      <c r="G6" s="4">
        <v>1</v>
      </c>
      <c r="H6" s="4">
        <v>4</v>
      </c>
      <c r="I6" s="4">
        <f>F6+G6+H6</f>
        <v>7</v>
      </c>
    </row>
    <row r="7" spans="1:16" customHeight="1" ht="78.6" s="18" customFormat="1">
      <c r="A7" s="4"/>
      <c r="B7" s="25" t="s">
        <v>56</v>
      </c>
      <c r="C7" s="50">
        <v>26936</v>
      </c>
      <c r="D7" s="25" t="s">
        <v>50</v>
      </c>
      <c r="E7" s="32" t="s">
        <v>57</v>
      </c>
      <c r="F7" s="4">
        <f>1</f>
        <v>1</v>
      </c>
      <c r="G7" s="4">
        <f>1</f>
        <v>1</v>
      </c>
      <c r="H7" s="4">
        <f>5</f>
        <v>5</v>
      </c>
      <c r="I7" s="4">
        <f>F7+G7+H7</f>
        <v>7</v>
      </c>
    </row>
    <row r="8" spans="1:16" customHeight="1" ht="78.6" s="18" customFormat="1">
      <c r="A8" s="4"/>
      <c r="B8" s="25" t="s">
        <v>58</v>
      </c>
      <c r="C8" s="50">
        <v>30051</v>
      </c>
      <c r="D8" s="25" t="s">
        <v>59</v>
      </c>
      <c r="E8" s="25" t="s">
        <v>60</v>
      </c>
      <c r="F8" s="4">
        <f>1</f>
        <v>1</v>
      </c>
      <c r="G8" s="4">
        <f>1</f>
        <v>1</v>
      </c>
      <c r="H8" s="4">
        <f>4</f>
        <v>4</v>
      </c>
      <c r="I8" s="4">
        <f>F8+G8+H8</f>
        <v>6</v>
      </c>
    </row>
    <row r="9" spans="1:16" customHeight="1" ht="78.6" s="18" customFormat="1">
      <c r="A9" s="4"/>
      <c r="B9" s="25" t="s">
        <v>61</v>
      </c>
      <c r="C9" s="50">
        <v>30166</v>
      </c>
      <c r="D9" s="25" t="s">
        <v>22</v>
      </c>
      <c r="E9" s="25" t="s">
        <v>23</v>
      </c>
      <c r="F9" s="4">
        <f>1</f>
        <v>1</v>
      </c>
      <c r="G9" s="4">
        <f>1</f>
        <v>1</v>
      </c>
      <c r="H9" s="4">
        <f>4</f>
        <v>4</v>
      </c>
      <c r="I9" s="4">
        <f>F9+G9+H9</f>
        <v>6</v>
      </c>
      <c r="J9" s="60"/>
      <c r="K9" s="60"/>
      <c r="L9" s="60"/>
      <c r="M9" s="60"/>
      <c r="N9" s="60"/>
      <c r="O9" s="60"/>
      <c r="P9" s="60"/>
    </row>
    <row r="10" spans="1:16" customHeight="1" ht="78.6" s="18" customFormat="1">
      <c r="A10" s="4"/>
      <c r="B10" s="25" t="s">
        <v>62</v>
      </c>
      <c r="C10" s="50">
        <v>29617</v>
      </c>
      <c r="D10" s="25" t="s">
        <v>22</v>
      </c>
      <c r="E10" s="25" t="s">
        <v>23</v>
      </c>
      <c r="F10" s="4">
        <f>1</f>
        <v>1</v>
      </c>
      <c r="G10" s="4">
        <f>1</f>
        <v>1</v>
      </c>
      <c r="H10" s="4">
        <f>4</f>
        <v>4</v>
      </c>
      <c r="I10" s="4">
        <f>F10+G10+H10</f>
        <v>6</v>
      </c>
      <c r="J10" s="60"/>
      <c r="K10" s="60"/>
      <c r="L10" s="60"/>
      <c r="M10" s="60"/>
      <c r="N10" s="60"/>
      <c r="O10" s="60"/>
      <c r="P10" s="60"/>
    </row>
    <row r="11" spans="1:16" customHeight="1" ht="78.6" s="18" customFormat="1">
      <c r="A11" s="4"/>
      <c r="B11" s="27" t="s">
        <v>63</v>
      </c>
      <c r="C11" s="26">
        <v>28604</v>
      </c>
      <c r="D11" s="25" t="s">
        <v>50</v>
      </c>
      <c r="E11" s="31" t="s">
        <v>57</v>
      </c>
      <c r="F11" s="4"/>
      <c r="G11" s="4"/>
      <c r="H11" s="4"/>
      <c r="I11" s="4">
        <f>F11+G11+H11</f>
        <v>0</v>
      </c>
    </row>
    <row r="12" spans="1:16" customHeight="1" ht="78.6" s="18" customFormat="1">
      <c r="A12" s="4"/>
      <c r="B12" s="25" t="s">
        <v>64</v>
      </c>
      <c r="C12" s="50">
        <v>28807</v>
      </c>
      <c r="D12" s="25" t="s">
        <v>65</v>
      </c>
      <c r="E12" s="25" t="s">
        <v>66</v>
      </c>
      <c r="F12" s="4"/>
      <c r="G12" s="4"/>
      <c r="H12" s="4"/>
      <c r="I12" s="4">
        <f>F12+G12+H12</f>
        <v>0</v>
      </c>
    </row>
    <row r="13" spans="1:16" customHeight="1" ht="78.6" s="18" customFormat="1">
      <c r="A13" s="4"/>
      <c r="B13" s="25" t="s">
        <v>67</v>
      </c>
      <c r="C13" s="50">
        <v>27325</v>
      </c>
      <c r="D13" s="25" t="s">
        <v>50</v>
      </c>
      <c r="E13" s="25" t="s">
        <v>68</v>
      </c>
      <c r="F13" s="4"/>
      <c r="G13" s="4"/>
      <c r="H13" s="4"/>
      <c r="I13" s="4">
        <f>F13+G13+H13</f>
        <v>0</v>
      </c>
    </row>
    <row r="14" spans="1:16" customHeight="1" ht="78.6" s="18" customFormat="1">
      <c r="A14" s="12"/>
      <c r="B14" s="30"/>
      <c r="C14" s="30"/>
      <c r="D14" s="30"/>
      <c r="E14" s="30"/>
      <c r="F14" s="12"/>
      <c r="G14" s="12"/>
      <c r="H14" s="12"/>
      <c r="I14" s="12"/>
    </row>
    <row r="15" spans="1:16" customHeight="1" ht="27">
      <c r="A15" s="12"/>
      <c r="B15" s="30"/>
      <c r="C15" s="30"/>
      <c r="D15" s="30"/>
      <c r="E15" s="41"/>
      <c r="F15" s="12"/>
      <c r="G15" s="12"/>
      <c r="H15" s="12"/>
      <c r="I15" s="12"/>
      <c r="J15" s="118" t="s">
        <v>27</v>
      </c>
      <c r="K15" s="118"/>
      <c r="L15" s="118"/>
      <c r="M15" s="118"/>
      <c r="N15" s="118"/>
      <c r="O15" s="118"/>
    </row>
    <row r="16" spans="1:16" customHeight="1" ht="23.45">
      <c r="A16" s="12"/>
      <c r="B16" s="30"/>
      <c r="C16" s="30"/>
      <c r="D16" s="30"/>
      <c r="E16" s="41"/>
      <c r="F16" s="12"/>
      <c r="G16" s="12"/>
      <c r="H16" s="12"/>
      <c r="I16" s="12"/>
      <c r="J16" s="119" t="s">
        <v>17</v>
      </c>
      <c r="K16" s="119"/>
      <c r="L16" s="119" t="s">
        <v>18</v>
      </c>
      <c r="M16" s="119"/>
      <c r="N16" s="119" t="s">
        <v>19</v>
      </c>
      <c r="O16" s="119"/>
    </row>
    <row r="17" spans="1:16" customHeight="1" ht="18">
      <c r="A17" s="12"/>
      <c r="B17" s="30"/>
      <c r="C17" s="30"/>
      <c r="D17" s="30"/>
      <c r="E17" s="41"/>
      <c r="F17" s="12"/>
      <c r="G17" s="12"/>
      <c r="H17" s="12"/>
      <c r="I17" s="12"/>
      <c r="J17" s="2" t="s">
        <v>28</v>
      </c>
      <c r="K17" s="5" t="s">
        <v>29</v>
      </c>
      <c r="L17" s="2" t="s">
        <v>30</v>
      </c>
      <c r="M17" s="5" t="s">
        <v>29</v>
      </c>
      <c r="N17" s="2" t="s">
        <v>31</v>
      </c>
      <c r="O17" s="5" t="s">
        <v>29</v>
      </c>
    </row>
    <row r="18" spans="1:16" customHeight="1" ht="38.45">
      <c r="A18" s="12"/>
      <c r="B18" s="30"/>
      <c r="C18" s="30"/>
      <c r="D18" s="30"/>
      <c r="E18" s="41"/>
      <c r="F18" s="12"/>
      <c r="G18" s="12"/>
      <c r="H18" s="12"/>
      <c r="I18" s="12"/>
      <c r="J18" s="3" t="s">
        <v>32</v>
      </c>
      <c r="K18" s="5" t="s">
        <v>33</v>
      </c>
      <c r="L18" s="2" t="s">
        <v>34</v>
      </c>
      <c r="M18" s="5" t="s">
        <v>35</v>
      </c>
      <c r="N18" s="2" t="s">
        <v>36</v>
      </c>
      <c r="O18" s="5" t="s">
        <v>33</v>
      </c>
    </row>
    <row r="19" spans="1:16" customHeight="1" ht="20.1">
      <c r="A19" s="12"/>
      <c r="B19" s="30"/>
      <c r="C19" s="30"/>
      <c r="D19" s="30"/>
      <c r="E19" s="41"/>
      <c r="F19" s="12"/>
      <c r="G19" s="12"/>
      <c r="H19" s="12"/>
      <c r="I19" s="12"/>
      <c r="J19" s="2" t="s">
        <v>37</v>
      </c>
      <c r="K19" s="5" t="s">
        <v>35</v>
      </c>
      <c r="L19" s="2" t="s">
        <v>38</v>
      </c>
      <c r="M19" s="5" t="s">
        <v>39</v>
      </c>
      <c r="N19" s="2" t="s">
        <v>40</v>
      </c>
      <c r="O19" s="5" t="s">
        <v>35</v>
      </c>
    </row>
    <row r="20" spans="1:16" customHeight="1" ht="20.45">
      <c r="A20" s="12"/>
      <c r="B20" s="30"/>
      <c r="C20" s="30"/>
      <c r="D20" s="30"/>
      <c r="E20" s="41"/>
      <c r="F20" s="12"/>
      <c r="G20" s="12"/>
      <c r="H20" s="12"/>
      <c r="I20" s="12"/>
      <c r="J20" s="2" t="s">
        <v>41</v>
      </c>
      <c r="K20" s="5" t="s">
        <v>39</v>
      </c>
      <c r="L20" s="2" t="s">
        <v>42</v>
      </c>
      <c r="M20" s="5" t="s">
        <v>43</v>
      </c>
      <c r="N20" s="2" t="s">
        <v>44</v>
      </c>
      <c r="O20" s="5"/>
    </row>
    <row r="21" spans="1:16" customHeight="1" ht="20.45">
      <c r="A21" s="12"/>
      <c r="B21" s="30"/>
      <c r="C21" s="30"/>
      <c r="D21" s="30"/>
      <c r="E21" s="41"/>
      <c r="F21" s="12"/>
      <c r="G21" s="12"/>
      <c r="H21" s="12"/>
      <c r="I21" s="12"/>
      <c r="J21" s="2" t="s">
        <v>45</v>
      </c>
      <c r="K21" s="5" t="s">
        <v>43</v>
      </c>
      <c r="L21" s="4"/>
      <c r="M21" s="6"/>
      <c r="N21" s="2" t="s">
        <v>69</v>
      </c>
      <c r="O21" s="5" t="s">
        <v>70</v>
      </c>
    </row>
    <row r="22" spans="1:16" customHeight="1" ht="30.6">
      <c r="A22" s="12"/>
      <c r="B22" s="23"/>
      <c r="C22" s="23"/>
      <c r="D22" s="30"/>
      <c r="E22" s="30"/>
      <c r="F22" s="12"/>
      <c r="G22" s="12"/>
      <c r="H22" s="12"/>
      <c r="I22" s="12"/>
      <c r="J22" s="42"/>
      <c r="K22" s="43"/>
      <c r="L22" s="12"/>
      <c r="M22" s="44"/>
      <c r="N22" s="42"/>
      <c r="O22" s="45"/>
      <c r="P22" s="12"/>
    </row>
    <row r="23" spans="1:16" customHeight="1" ht="78.6">
      <c r="A23" s="12"/>
      <c r="B23" s="23"/>
      <c r="C23" s="23"/>
      <c r="D23" s="30"/>
      <c r="E23" s="30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customHeight="1" ht="78.6">
      <c r="A24" s="12"/>
      <c r="B24" s="23"/>
      <c r="C24" s="23"/>
      <c r="D24" s="30"/>
      <c r="E24" s="30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6" customHeight="1" ht="15">
      <c r="A25" s="12"/>
      <c r="B25" s="30"/>
      <c r="C25" s="30"/>
      <c r="D25" s="30"/>
      <c r="E25" s="30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6" customHeight="1" ht="15">
      <c r="A26" s="12"/>
      <c r="B26" s="30"/>
      <c r="C26" s="30"/>
      <c r="D26" s="30"/>
      <c r="E26" s="30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6" customHeight="1" ht="15">
      <c r="A27" s="12"/>
      <c r="B27" s="30"/>
      <c r="C27" s="30"/>
      <c r="D27" s="30"/>
      <c r="E27" s="30"/>
      <c r="F27" s="12"/>
      <c r="G27" s="12"/>
      <c r="H27" s="12"/>
      <c r="I27" s="12"/>
    </row>
    <row r="30" spans="1:16" customHeight="1" ht="39.6"/>
    <row r="35" spans="1:16" customHeight="1" ht="15">
      <c r="J35" s="1"/>
      <c r="K35" s="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15:O15"/>
    <mergeCell ref="J16:K16"/>
    <mergeCell ref="L16:M16"/>
    <mergeCell ref="N16:O16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5"/>
  <sheetViews>
    <sheetView tabSelected="0" workbookViewId="0" showGridLines="true" showRowColHeaders="1">
      <selection activeCell="J2" sqref="J2"/>
    </sheetView>
  </sheetViews>
  <sheetFormatPr customHeight="true" defaultRowHeight="15" defaultColWidth="9.140625" outlineLevelRow="0" outlineLevelCol="0"/>
  <cols>
    <col min="1" max="1" width="18.5703125" customWidth="true" style="18"/>
    <col min="2" max="2" width="24.42578125" customWidth="true" style="24"/>
    <col min="3" max="3" width="14.85546875" customWidth="true" style="24"/>
    <col min="4" max="4" width="15.5703125" customWidth="true" style="24"/>
    <col min="5" max="5" width="14.42578125" customWidth="true" style="24"/>
    <col min="6" max="6" width="20.140625" customWidth="true" style="37"/>
    <col min="7" max="7" width="10.5703125" customWidth="true" style="18"/>
    <col min="8" max="8" width="9.140625" style="18"/>
    <col min="9" max="9" width="9.140625" style="18"/>
    <col min="10" max="10" width="23.85546875" customWidth="true" style="18"/>
    <col min="11" max="11" width="9.140625" style="18"/>
    <col min="12" max="12" width="9.140625" style="18"/>
    <col min="13" max="13" width="9.140625" style="18"/>
    <col min="14" max="14" width="11.42578125" customWidth="true" style="18"/>
  </cols>
  <sheetData>
    <row r="1" spans="1:15" customHeight="1" ht="27">
      <c r="A1" s="71" t="s">
        <v>12</v>
      </c>
      <c r="B1" s="71" t="s">
        <v>13</v>
      </c>
      <c r="C1" s="71" t="s">
        <v>14</v>
      </c>
      <c r="D1" s="71" t="s">
        <v>15</v>
      </c>
      <c r="E1" s="71" t="s">
        <v>16</v>
      </c>
      <c r="F1" s="71" t="s">
        <v>17</v>
      </c>
      <c r="G1" s="71" t="s">
        <v>18</v>
      </c>
      <c r="H1" s="22" t="s">
        <v>19</v>
      </c>
      <c r="I1" s="72" t="s">
        <v>48</v>
      </c>
      <c r="J1" s="24"/>
    </row>
    <row r="2" spans="1:15" customHeight="1" ht="78.6" s="84" customFormat="1">
      <c r="A2" s="29"/>
      <c r="B2" s="77" t="s">
        <v>71</v>
      </c>
      <c r="C2" s="104">
        <v>32479</v>
      </c>
      <c r="D2" s="77" t="s">
        <v>22</v>
      </c>
      <c r="E2" s="51" t="s">
        <v>23</v>
      </c>
      <c r="F2" s="105">
        <f>2+2+2+1+1+1+1</f>
        <v>10</v>
      </c>
      <c r="G2" s="29">
        <f>2+3+1+3+1+3+1</f>
        <v>14</v>
      </c>
      <c r="H2" s="29">
        <f>5+5+5+4+5+5+5</f>
        <v>34</v>
      </c>
      <c r="I2" s="29">
        <f>F2+G2+H2</f>
        <v>58</v>
      </c>
    </row>
    <row r="3" spans="1:15" customHeight="1" ht="78.6" s="84" customFormat="1">
      <c r="A3" s="29"/>
      <c r="B3" s="77" t="s">
        <v>72</v>
      </c>
      <c r="C3" s="104">
        <v>30981</v>
      </c>
      <c r="D3" s="77" t="s">
        <v>22</v>
      </c>
      <c r="E3" s="77" t="s">
        <v>23</v>
      </c>
      <c r="F3" s="29">
        <f>2+2+2+1+1+1+1</f>
        <v>10</v>
      </c>
      <c r="G3" s="110">
        <f>2+3+1+3+1+3+1</f>
        <v>14</v>
      </c>
      <c r="H3" s="29">
        <f>4+4+5+5+5+4+5</f>
        <v>32</v>
      </c>
      <c r="I3" s="29">
        <f>F3+G3+H3</f>
        <v>56</v>
      </c>
    </row>
    <row r="4" spans="1:15" customHeight="1" ht="78.6" s="84" customFormat="1">
      <c r="A4" s="97"/>
      <c r="B4" s="94" t="s">
        <v>73</v>
      </c>
      <c r="C4" s="95">
        <v>33029</v>
      </c>
      <c r="D4" s="94" t="s">
        <v>59</v>
      </c>
      <c r="E4" s="94" t="s">
        <v>74</v>
      </c>
      <c r="F4" s="111">
        <f>2+1+1</f>
        <v>4</v>
      </c>
      <c r="G4" s="97">
        <f>1+1+1</f>
        <v>3</v>
      </c>
      <c r="H4" s="111">
        <f>5+3+4</f>
        <v>12</v>
      </c>
      <c r="I4" s="97">
        <f>F4+G4+H4</f>
        <v>19</v>
      </c>
    </row>
    <row r="5" spans="1:15" customHeight="1" ht="78.6">
      <c r="A5" s="4"/>
      <c r="B5" s="25" t="s">
        <v>75</v>
      </c>
      <c r="C5" s="80">
        <v>33511</v>
      </c>
      <c r="D5" s="25" t="s">
        <v>59</v>
      </c>
      <c r="E5" s="32" t="s">
        <v>76</v>
      </c>
      <c r="F5" s="35">
        <f>2+2</f>
        <v>4</v>
      </c>
      <c r="G5" s="4">
        <f>1+2</f>
        <v>3</v>
      </c>
      <c r="H5" s="35">
        <f>4+5</f>
        <v>9</v>
      </c>
      <c r="I5" s="4">
        <f>F5+G5+H5</f>
        <v>16</v>
      </c>
    </row>
    <row r="6" spans="1:15" customHeight="1" ht="78.6">
      <c r="A6" s="57"/>
      <c r="B6" s="58" t="s">
        <v>77</v>
      </c>
      <c r="C6" s="59">
        <v>32371</v>
      </c>
      <c r="D6" s="58" t="s">
        <v>50</v>
      </c>
      <c r="E6" s="58" t="s">
        <v>78</v>
      </c>
      <c r="F6" s="61">
        <f>1+1</f>
        <v>2</v>
      </c>
      <c r="G6" s="57">
        <f>1+2</f>
        <v>3</v>
      </c>
      <c r="H6" s="61">
        <f>0.5+5+5</f>
        <v>10.5</v>
      </c>
      <c r="I6" s="57">
        <f>F6+G6+H6</f>
        <v>15.5</v>
      </c>
      <c r="J6" s="60"/>
      <c r="K6" s="60"/>
      <c r="L6" s="60"/>
      <c r="M6" s="60"/>
      <c r="N6" s="60"/>
      <c r="O6" s="60"/>
    </row>
    <row r="7" spans="1:15" customHeight="1" ht="78.6">
      <c r="A7" s="4"/>
      <c r="B7" s="25" t="s">
        <v>79</v>
      </c>
      <c r="C7" s="50">
        <v>32786</v>
      </c>
      <c r="D7" s="25" t="s">
        <v>22</v>
      </c>
      <c r="E7" s="25" t="s">
        <v>23</v>
      </c>
      <c r="F7" s="4">
        <f>2+1</f>
        <v>3</v>
      </c>
      <c r="G7" s="4">
        <f>1+1</f>
        <v>2</v>
      </c>
      <c r="H7" s="4">
        <f>5+4+0.5</f>
        <v>9.5</v>
      </c>
      <c r="I7" s="4">
        <f>F7+G7+H7</f>
        <v>14.5</v>
      </c>
    </row>
    <row r="8" spans="1:15" customHeight="1" ht="78.6">
      <c r="A8" s="4"/>
      <c r="B8" s="25" t="s">
        <v>80</v>
      </c>
      <c r="C8" s="50">
        <v>33742</v>
      </c>
      <c r="D8" s="25" t="s">
        <v>50</v>
      </c>
      <c r="E8" s="32" t="s">
        <v>81</v>
      </c>
      <c r="F8" s="35">
        <f>1</f>
        <v>1</v>
      </c>
      <c r="G8" s="4">
        <f>2</f>
        <v>2</v>
      </c>
      <c r="H8" s="4">
        <f>5</f>
        <v>5</v>
      </c>
      <c r="I8" s="11">
        <f>F8+G8+H8</f>
        <v>8</v>
      </c>
    </row>
    <row r="9" spans="1:15" customHeight="1" ht="78.6" s="60" customFormat="1">
      <c r="A9" s="57"/>
      <c r="B9" s="58" t="s">
        <v>82</v>
      </c>
      <c r="C9" s="59">
        <v>32496</v>
      </c>
      <c r="D9" s="25" t="s">
        <v>22</v>
      </c>
      <c r="E9" s="25" t="s">
        <v>23</v>
      </c>
      <c r="F9" s="61">
        <v>2</v>
      </c>
      <c r="G9" s="57">
        <v>1</v>
      </c>
      <c r="H9" s="61">
        <f>4+0.5</f>
        <v>4.5</v>
      </c>
      <c r="I9" s="57">
        <f>F9+G9+H9</f>
        <v>7.5</v>
      </c>
      <c r="J9" s="18"/>
      <c r="K9" s="18"/>
      <c r="L9" s="18"/>
      <c r="M9" s="18"/>
      <c r="N9" s="18"/>
      <c r="O9" s="18"/>
    </row>
    <row r="10" spans="1:15" customHeight="1" ht="78.6">
      <c r="A10" s="4"/>
      <c r="B10" s="25" t="s">
        <v>83</v>
      </c>
      <c r="C10" s="50">
        <v>32301</v>
      </c>
      <c r="D10" s="25" t="s">
        <v>22</v>
      </c>
      <c r="E10" s="25" t="s">
        <v>23</v>
      </c>
      <c r="F10" s="4">
        <f>1</f>
        <v>1</v>
      </c>
      <c r="G10" s="4">
        <f>1</f>
        <v>1</v>
      </c>
      <c r="H10" s="4">
        <f>5</f>
        <v>5</v>
      </c>
      <c r="I10" s="4">
        <f>F10+G10+H10</f>
        <v>7</v>
      </c>
    </row>
    <row r="11" spans="1:15" customHeight="1" ht="78.6">
      <c r="A11" s="4"/>
      <c r="B11" s="25" t="s">
        <v>84</v>
      </c>
      <c r="C11" s="50">
        <v>30607</v>
      </c>
      <c r="D11" s="25" t="s">
        <v>22</v>
      </c>
      <c r="E11" s="25" t="s">
        <v>23</v>
      </c>
      <c r="F11" s="4">
        <f>1</f>
        <v>1</v>
      </c>
      <c r="G11" s="4">
        <f>2</f>
        <v>2</v>
      </c>
      <c r="H11" s="4">
        <f>4</f>
        <v>4</v>
      </c>
      <c r="I11" s="4">
        <f>F11+G11+H11</f>
        <v>7</v>
      </c>
    </row>
    <row r="12" spans="1:15" customHeight="1" ht="78.6">
      <c r="A12" s="4"/>
      <c r="B12" s="27" t="s">
        <v>85</v>
      </c>
      <c r="C12" s="26">
        <v>32248</v>
      </c>
      <c r="D12" s="27" t="s">
        <v>86</v>
      </c>
      <c r="E12" s="47" t="s">
        <v>87</v>
      </c>
      <c r="F12" s="36">
        <v>2</v>
      </c>
      <c r="G12" s="10">
        <v>1</v>
      </c>
      <c r="H12" s="10">
        <v>3</v>
      </c>
      <c r="I12" s="10">
        <f>F12+G12+H12</f>
        <v>6</v>
      </c>
    </row>
    <row r="13" spans="1:15" customHeight="1" ht="78.6">
      <c r="A13" s="4"/>
      <c r="B13" s="25" t="s">
        <v>88</v>
      </c>
      <c r="C13" s="26">
        <v>33029</v>
      </c>
      <c r="D13" s="25" t="s">
        <v>89</v>
      </c>
      <c r="E13" s="32" t="s">
        <v>90</v>
      </c>
      <c r="F13" s="35">
        <v>2</v>
      </c>
      <c r="G13" s="10">
        <v>1</v>
      </c>
      <c r="H13" s="35">
        <v>3</v>
      </c>
      <c r="I13" s="57">
        <f>F13+G13+H13</f>
        <v>6</v>
      </c>
    </row>
    <row r="14" spans="1:15" customHeight="1" ht="78.6">
      <c r="A14" s="4"/>
      <c r="B14" s="25" t="s">
        <v>91</v>
      </c>
      <c r="C14" s="50">
        <v>32008</v>
      </c>
      <c r="D14" s="25" t="s">
        <v>22</v>
      </c>
      <c r="E14" s="25" t="s">
        <v>23</v>
      </c>
      <c r="F14" s="4">
        <f>1</f>
        <v>1</v>
      </c>
      <c r="G14" s="4">
        <f>1</f>
        <v>1</v>
      </c>
      <c r="H14" s="4">
        <f>3</f>
        <v>3</v>
      </c>
      <c r="I14" s="4">
        <f>F14+G14+H14</f>
        <v>5</v>
      </c>
    </row>
    <row r="15" spans="1:15" customHeight="1" ht="78.6">
      <c r="A15" s="4"/>
      <c r="B15" s="25" t="s">
        <v>92</v>
      </c>
      <c r="C15" s="26">
        <v>32979</v>
      </c>
      <c r="D15" s="25" t="s">
        <v>22</v>
      </c>
      <c r="E15" s="32" t="s">
        <v>23</v>
      </c>
      <c r="F15" s="35"/>
      <c r="G15" s="10"/>
      <c r="H15" s="35">
        <v>0.5</v>
      </c>
      <c r="I15" s="57">
        <f>F15+G15+H15</f>
        <v>0.5</v>
      </c>
    </row>
    <row r="16" spans="1:15" customHeight="1" ht="78.6">
      <c r="A16" s="4"/>
      <c r="B16" s="25" t="s">
        <v>93</v>
      </c>
      <c r="C16" s="50">
        <v>33462</v>
      </c>
      <c r="D16" s="25" t="s">
        <v>22</v>
      </c>
      <c r="E16" s="25" t="s">
        <v>23</v>
      </c>
      <c r="F16" s="4"/>
      <c r="G16" s="4"/>
      <c r="H16" s="4">
        <f>0.5</f>
        <v>0.5</v>
      </c>
      <c r="I16" s="4">
        <f>F16+G16+H16</f>
        <v>0.5</v>
      </c>
    </row>
    <row r="17" spans="1:15" customHeight="1" ht="78.6">
      <c r="A17" s="4"/>
      <c r="B17" s="25" t="s">
        <v>94</v>
      </c>
      <c r="C17" s="50">
        <v>30908</v>
      </c>
      <c r="D17" s="25" t="s">
        <v>22</v>
      </c>
      <c r="E17" s="25" t="s">
        <v>23</v>
      </c>
      <c r="F17" s="4"/>
      <c r="G17" s="4"/>
      <c r="H17" s="4">
        <f>0.5</f>
        <v>0.5</v>
      </c>
      <c r="I17" s="4">
        <f>F17+G17+H17</f>
        <v>0.5</v>
      </c>
    </row>
    <row r="18" spans="1:15" customHeight="1" ht="78.6">
      <c r="A18" s="4"/>
      <c r="B18" s="25" t="s">
        <v>95</v>
      </c>
      <c r="C18" s="50">
        <v>31340</v>
      </c>
      <c r="D18" s="25" t="s">
        <v>50</v>
      </c>
      <c r="E18" s="58" t="s">
        <v>78</v>
      </c>
      <c r="F18" s="4"/>
      <c r="G18" s="4"/>
      <c r="H18" s="4"/>
      <c r="I18" s="4">
        <f>F18+G18+H18</f>
        <v>0</v>
      </c>
    </row>
    <row r="19" spans="1:15" customHeight="1" ht="78.6">
      <c r="A19" s="4"/>
      <c r="B19" s="58" t="s">
        <v>96</v>
      </c>
      <c r="C19" s="70">
        <v>31294</v>
      </c>
      <c r="D19" s="58" t="s">
        <v>50</v>
      </c>
      <c r="E19" s="58" t="s">
        <v>97</v>
      </c>
      <c r="F19" s="61"/>
      <c r="G19" s="57"/>
      <c r="H19" s="61"/>
      <c r="I19" s="57">
        <f>F19+G19+H19</f>
        <v>0</v>
      </c>
    </row>
    <row r="20" spans="1:15" customHeight="1" ht="78.6">
      <c r="A20" s="4"/>
      <c r="B20" s="58" t="s">
        <v>98</v>
      </c>
      <c r="C20" s="70">
        <v>31294</v>
      </c>
      <c r="D20" s="58" t="s">
        <v>50</v>
      </c>
      <c r="E20" s="58" t="s">
        <v>97</v>
      </c>
      <c r="F20" s="61"/>
      <c r="G20" s="57"/>
      <c r="H20" s="61"/>
      <c r="I20" s="57">
        <f>F20+G20+H20</f>
        <v>0</v>
      </c>
    </row>
    <row r="21" spans="1:15" customHeight="1" ht="78.6">
      <c r="A21" s="4"/>
      <c r="B21" s="25" t="s">
        <v>99</v>
      </c>
      <c r="C21" s="55">
        <v>33819</v>
      </c>
      <c r="D21" s="58" t="s">
        <v>50</v>
      </c>
      <c r="E21" s="58" t="s">
        <v>78</v>
      </c>
      <c r="F21" s="35"/>
      <c r="G21" s="4"/>
      <c r="H21" s="4"/>
      <c r="I21" s="4">
        <f>F21+G21+H21</f>
        <v>0</v>
      </c>
    </row>
    <row r="22" spans="1:15" customHeight="1" ht="78.6">
      <c r="A22" s="4"/>
      <c r="B22" s="25" t="s">
        <v>100</v>
      </c>
      <c r="C22" s="80">
        <v>33275</v>
      </c>
      <c r="D22" s="25" t="s">
        <v>50</v>
      </c>
      <c r="E22" s="32" t="s">
        <v>81</v>
      </c>
      <c r="F22" s="35"/>
      <c r="G22" s="4"/>
      <c r="H22" s="35"/>
      <c r="I22" s="4">
        <f>F22+G22+H22</f>
        <v>0</v>
      </c>
    </row>
    <row r="23" spans="1:15" customHeight="1" ht="78.6">
      <c r="A23" s="57"/>
      <c r="B23" s="58" t="s">
        <v>101</v>
      </c>
      <c r="C23" s="70">
        <v>32147</v>
      </c>
      <c r="D23" s="58" t="s">
        <v>50</v>
      </c>
      <c r="E23" s="58" t="s">
        <v>78</v>
      </c>
      <c r="F23" s="61"/>
      <c r="G23" s="57"/>
      <c r="H23" s="61"/>
      <c r="I23" s="57">
        <f>F23+G23+H23</f>
        <v>0</v>
      </c>
    </row>
    <row r="24" spans="1:15" customHeight="1" ht="78.6">
      <c r="A24" s="73"/>
      <c r="B24" s="74"/>
      <c r="C24" s="70"/>
      <c r="D24" s="30"/>
      <c r="E24" s="30"/>
      <c r="F24" s="75"/>
      <c r="G24" s="73"/>
      <c r="H24" s="75"/>
      <c r="I24" s="73"/>
    </row>
    <row r="27" spans="1:15" customHeight="1" ht="15">
      <c r="J27" s="118" t="s">
        <v>27</v>
      </c>
      <c r="K27" s="118"/>
      <c r="L27" s="118"/>
      <c r="M27" s="118"/>
      <c r="N27" s="118"/>
      <c r="O27" s="118"/>
    </row>
    <row r="28" spans="1:15" customHeight="1" ht="15">
      <c r="J28" s="119" t="s">
        <v>17</v>
      </c>
      <c r="K28" s="119"/>
      <c r="L28" s="119" t="s">
        <v>18</v>
      </c>
      <c r="M28" s="119"/>
      <c r="N28" s="119" t="s">
        <v>19</v>
      </c>
      <c r="O28" s="119"/>
    </row>
    <row r="29" spans="1:15" customHeight="1" ht="15">
      <c r="J29" s="2" t="s">
        <v>28</v>
      </c>
      <c r="K29" s="5" t="s">
        <v>29</v>
      </c>
      <c r="L29" s="2" t="s">
        <v>30</v>
      </c>
      <c r="M29" s="5" t="s">
        <v>29</v>
      </c>
      <c r="N29" s="2" t="s">
        <v>31</v>
      </c>
      <c r="O29" s="5" t="s">
        <v>29</v>
      </c>
    </row>
    <row r="30" spans="1:15" customHeight="1" ht="39.6">
      <c r="J30" s="3" t="s">
        <v>32</v>
      </c>
      <c r="K30" s="5" t="s">
        <v>33</v>
      </c>
      <c r="L30" s="2" t="s">
        <v>34</v>
      </c>
      <c r="M30" s="5" t="s">
        <v>35</v>
      </c>
      <c r="N30" s="2" t="s">
        <v>36</v>
      </c>
      <c r="O30" s="5" t="s">
        <v>33</v>
      </c>
    </row>
    <row r="31" spans="1:15" customHeight="1" ht="15">
      <c r="J31" s="2" t="s">
        <v>37</v>
      </c>
      <c r="K31" s="5" t="s">
        <v>35</v>
      </c>
      <c r="L31" s="2" t="s">
        <v>38</v>
      </c>
      <c r="M31" s="5" t="s">
        <v>39</v>
      </c>
      <c r="N31" s="2" t="s">
        <v>40</v>
      </c>
      <c r="O31" s="5" t="s">
        <v>35</v>
      </c>
    </row>
    <row r="32" spans="1:15" customHeight="1" ht="15">
      <c r="J32" s="2" t="s">
        <v>41</v>
      </c>
      <c r="K32" s="5" t="s">
        <v>39</v>
      </c>
      <c r="L32" s="2" t="s">
        <v>42</v>
      </c>
      <c r="M32" s="5" t="s">
        <v>43</v>
      </c>
      <c r="N32" s="2" t="s">
        <v>44</v>
      </c>
      <c r="O32" s="5"/>
    </row>
    <row r="33" spans="1:15" customHeight="1" ht="15">
      <c r="J33" s="2" t="s">
        <v>45</v>
      </c>
      <c r="K33" s="5" t="s">
        <v>43</v>
      </c>
      <c r="L33" s="4"/>
      <c r="M33" s="6"/>
      <c r="N33" s="2" t="s">
        <v>69</v>
      </c>
      <c r="O33" s="5" t="s">
        <v>70</v>
      </c>
    </row>
    <row r="34" spans="1:15" customHeight="1" ht="15">
      <c r="J34" s="2"/>
      <c r="K34" s="5"/>
      <c r="L34" s="4"/>
      <c r="M34" s="6"/>
      <c r="N34" s="2"/>
      <c r="O34" s="7"/>
    </row>
    <row r="35" spans="1:15" customHeight="1" ht="15">
      <c r="J35" s="1"/>
      <c r="K35" s="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7:O27"/>
    <mergeCell ref="J28:K28"/>
    <mergeCell ref="L28:M28"/>
    <mergeCell ref="N28:O28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9"/>
  <sheetViews>
    <sheetView tabSelected="0" workbookViewId="0" zoomScale="81" zoomScaleNormal="81" showGridLines="true" showRowColHeaders="1">
      <selection activeCell="A21" sqref="A21"/>
    </sheetView>
  </sheetViews>
  <sheetFormatPr customHeight="true" defaultRowHeight="15" outlineLevelRow="0" outlineLevelCol="0"/>
  <cols>
    <col min="1" max="1" width="18.5703125" customWidth="true" style="0"/>
    <col min="2" max="2" width="24.42578125" customWidth="true" style="24"/>
    <col min="3" max="3" width="14.85546875" customWidth="true" style="24"/>
    <col min="4" max="4" width="15.5703125" customWidth="true" style="24"/>
    <col min="5" max="5" width="14.42578125" customWidth="true" style="24"/>
    <col min="6" max="6" width="20.140625" customWidth="true" style="37"/>
    <col min="7" max="7" width="10.5703125" customWidth="true" style="0"/>
    <col min="10" max="10" width="23.85546875" customWidth="true" style="0"/>
    <col min="14" max="14" width="11.42578125" customWidth="true" style="0"/>
  </cols>
  <sheetData>
    <row r="1" spans="1:15" customHeight="1" ht="27">
      <c r="A1" s="20" t="s">
        <v>12</v>
      </c>
      <c r="B1" s="20" t="s">
        <v>13</v>
      </c>
      <c r="C1" s="20" t="s">
        <v>14</v>
      </c>
      <c r="D1" s="71" t="s">
        <v>15</v>
      </c>
      <c r="E1" s="71" t="s">
        <v>16</v>
      </c>
      <c r="F1" s="71" t="s">
        <v>17</v>
      </c>
      <c r="G1" s="71" t="s">
        <v>18</v>
      </c>
      <c r="H1" s="22" t="s">
        <v>19</v>
      </c>
      <c r="I1" s="72" t="s">
        <v>48</v>
      </c>
    </row>
    <row r="2" spans="1:15" customHeight="1" ht="78.6" s="107" customFormat="1">
      <c r="A2" s="29"/>
      <c r="B2" s="77" t="s">
        <v>102</v>
      </c>
      <c r="C2" s="82">
        <v>37593</v>
      </c>
      <c r="D2" s="77" t="s">
        <v>50</v>
      </c>
      <c r="E2" s="51" t="s">
        <v>81</v>
      </c>
      <c r="F2" s="105">
        <f>2+2+2+2+2+2+1</f>
        <v>13</v>
      </c>
      <c r="G2" s="29">
        <f>5+5+5+5+5+5+5</f>
        <v>35</v>
      </c>
      <c r="H2" s="106">
        <f>5+5+5+5+5+5+0.5+0.5+5</f>
        <v>36</v>
      </c>
      <c r="I2" s="97">
        <f>F2+G2+H2</f>
        <v>84</v>
      </c>
    </row>
    <row r="3" spans="1:15" customHeight="1" ht="78.6" s="84" customFormat="1">
      <c r="A3" s="108"/>
      <c r="B3" s="77" t="s">
        <v>103</v>
      </c>
      <c r="C3" s="82">
        <v>37337</v>
      </c>
      <c r="D3" s="77" t="s">
        <v>50</v>
      </c>
      <c r="E3" s="51" t="s">
        <v>81</v>
      </c>
      <c r="F3" s="105">
        <f>2+2+2+1+1</f>
        <v>8</v>
      </c>
      <c r="G3" s="29">
        <f>5+5+5+5</f>
        <v>20</v>
      </c>
      <c r="H3" s="105">
        <f>3+4+5+5+5+4</f>
        <v>26</v>
      </c>
      <c r="I3" s="97">
        <f>F3+G3+H3</f>
        <v>54</v>
      </c>
      <c r="J3" s="107"/>
      <c r="K3" s="107"/>
    </row>
    <row r="4" spans="1:15" customHeight="1" ht="78.6" s="84" customFormat="1">
      <c r="A4" s="29"/>
      <c r="B4" s="72" t="s">
        <v>104</v>
      </c>
      <c r="C4" s="109">
        <v>38246</v>
      </c>
      <c r="D4" s="77" t="s">
        <v>59</v>
      </c>
      <c r="E4" s="77" t="s">
        <v>66</v>
      </c>
      <c r="F4" s="29">
        <f>2+2+1+1</f>
        <v>6</v>
      </c>
      <c r="G4" s="29">
        <f>3+3+3+3</f>
        <v>12</v>
      </c>
      <c r="H4" s="29">
        <f>5+5+5+5</f>
        <v>20</v>
      </c>
      <c r="I4" s="83">
        <f>F4+G4+H4</f>
        <v>38</v>
      </c>
    </row>
    <row r="5" spans="1:15" customHeight="1" ht="78.6">
      <c r="A5" s="10"/>
      <c r="B5" s="25" t="s">
        <v>105</v>
      </c>
      <c r="C5" s="26">
        <v>35007</v>
      </c>
      <c r="D5" s="25" t="s">
        <v>59</v>
      </c>
      <c r="E5" s="32" t="s">
        <v>106</v>
      </c>
      <c r="F5" s="35">
        <f>2+1+1</f>
        <v>4</v>
      </c>
      <c r="G5" s="4">
        <f>3+3+3</f>
        <v>9</v>
      </c>
      <c r="H5" s="35">
        <f>3+4+4</f>
        <v>11</v>
      </c>
      <c r="I5" s="4">
        <f>F5+G5+H5</f>
        <v>24</v>
      </c>
    </row>
    <row r="6" spans="1:15" customHeight="1" ht="80.1" s="18" customFormat="1">
      <c r="A6" s="4"/>
      <c r="B6" s="27" t="s">
        <v>107</v>
      </c>
      <c r="C6" s="50">
        <v>37139</v>
      </c>
      <c r="D6" s="25" t="s">
        <v>50</v>
      </c>
      <c r="E6" s="32" t="s">
        <v>81</v>
      </c>
      <c r="F6" s="36">
        <f>2+1</f>
        <v>3</v>
      </c>
      <c r="G6" s="10">
        <f>5+5</f>
        <v>10</v>
      </c>
      <c r="H6" s="10">
        <f>4+5</f>
        <v>9</v>
      </c>
      <c r="I6" s="10">
        <f>F6+G6+H6</f>
        <v>22</v>
      </c>
    </row>
    <row r="7" spans="1:15" customHeight="1" ht="78.6" s="16" customFormat="1">
      <c r="A7" s="4"/>
      <c r="B7" s="25" t="s">
        <v>108</v>
      </c>
      <c r="C7" s="26">
        <v>35942</v>
      </c>
      <c r="D7" s="25" t="s">
        <v>22</v>
      </c>
      <c r="E7" s="32" t="s">
        <v>23</v>
      </c>
      <c r="F7" s="35">
        <f>2+1</f>
        <v>3</v>
      </c>
      <c r="G7" s="4">
        <f>1+2</f>
        <v>3</v>
      </c>
      <c r="H7" s="35">
        <f>4+0.5+5</f>
        <v>9.5</v>
      </c>
      <c r="I7" s="57">
        <f>F7+G7+H7</f>
        <v>15.5</v>
      </c>
    </row>
    <row r="8" spans="1:15" customHeight="1" ht="78.6" s="16" customFormat="1">
      <c r="A8" s="10"/>
      <c r="B8" s="25" t="s">
        <v>109</v>
      </c>
      <c r="C8" s="26">
        <v>37633</v>
      </c>
      <c r="D8" s="25" t="s">
        <v>59</v>
      </c>
      <c r="E8" s="32" t="s">
        <v>66</v>
      </c>
      <c r="F8" s="35">
        <f>2+1</f>
        <v>3</v>
      </c>
      <c r="G8" s="4">
        <f>2+1</f>
        <v>3</v>
      </c>
      <c r="H8" s="35">
        <f>5+4</f>
        <v>9</v>
      </c>
      <c r="I8" s="4">
        <f>F8+G8+H8</f>
        <v>15</v>
      </c>
    </row>
    <row r="9" spans="1:15" customHeight="1" ht="78.6" s="16" customFormat="1">
      <c r="A9" s="10"/>
      <c r="B9" s="25" t="s">
        <v>110</v>
      </c>
      <c r="C9" s="26">
        <v>34781</v>
      </c>
      <c r="D9" s="25" t="s">
        <v>59</v>
      </c>
      <c r="E9" s="32" t="s">
        <v>76</v>
      </c>
      <c r="F9" s="35">
        <f>2+1</f>
        <v>3</v>
      </c>
      <c r="G9" s="4">
        <f>1+2</f>
        <v>3</v>
      </c>
      <c r="H9" s="35">
        <f>5+4</f>
        <v>9</v>
      </c>
      <c r="I9" s="4">
        <f>F9+G9+H9</f>
        <v>15</v>
      </c>
    </row>
    <row r="10" spans="1:15" customHeight="1" ht="78.6" s="16" customFormat="1">
      <c r="A10" s="4"/>
      <c r="B10" s="27" t="s">
        <v>111</v>
      </c>
      <c r="C10" s="26">
        <v>34627</v>
      </c>
      <c r="D10" s="25" t="s">
        <v>86</v>
      </c>
      <c r="E10" s="25" t="s">
        <v>87</v>
      </c>
      <c r="F10" s="35">
        <v>4</v>
      </c>
      <c r="G10" s="4">
        <v>5</v>
      </c>
      <c r="H10" s="4">
        <v>4</v>
      </c>
      <c r="I10" s="10">
        <f>F10+G10+H10</f>
        <v>13</v>
      </c>
    </row>
    <row r="11" spans="1:15" customHeight="1" ht="78.6" s="16" customFormat="1">
      <c r="A11" s="4"/>
      <c r="B11" s="25" t="s">
        <v>112</v>
      </c>
      <c r="C11" s="26">
        <v>36037</v>
      </c>
      <c r="D11" s="25" t="s">
        <v>22</v>
      </c>
      <c r="E11" s="32" t="s">
        <v>23</v>
      </c>
      <c r="F11" s="35">
        <f>2+1</f>
        <v>3</v>
      </c>
      <c r="G11" s="4">
        <f>1+1</f>
        <v>2</v>
      </c>
      <c r="H11" s="35">
        <f>5+3</f>
        <v>8</v>
      </c>
      <c r="I11" s="57">
        <f>F11+G11+H11</f>
        <v>13</v>
      </c>
    </row>
    <row r="12" spans="1:15" customHeight="1" ht="78.6" s="18" customFormat="1">
      <c r="A12" s="4"/>
      <c r="B12" s="25" t="s">
        <v>113</v>
      </c>
      <c r="C12" s="26">
        <v>35887</v>
      </c>
      <c r="D12" s="25" t="s">
        <v>22</v>
      </c>
      <c r="E12" s="32" t="s">
        <v>26</v>
      </c>
      <c r="F12" s="35">
        <v>2</v>
      </c>
      <c r="G12" s="10">
        <v>2</v>
      </c>
      <c r="H12" s="35">
        <v>5</v>
      </c>
      <c r="I12" s="57">
        <f>F12+G12+H12</f>
        <v>9</v>
      </c>
    </row>
    <row r="13" spans="1:15" customHeight="1" ht="80.1" s="18" customFormat="1">
      <c r="A13" s="4"/>
      <c r="B13" s="27" t="s">
        <v>114</v>
      </c>
      <c r="C13" s="50">
        <v>35652</v>
      </c>
      <c r="D13" s="47" t="s">
        <v>115</v>
      </c>
      <c r="E13" s="34" t="s">
        <v>116</v>
      </c>
      <c r="F13" s="35">
        <f>2</f>
        <v>2</v>
      </c>
      <c r="G13" s="4">
        <f>3</f>
        <v>3</v>
      </c>
      <c r="H13" s="4">
        <f>4</f>
        <v>4</v>
      </c>
      <c r="I13" s="4">
        <f>F13+G13+H13</f>
        <v>9</v>
      </c>
    </row>
    <row r="14" spans="1:15" customHeight="1" ht="80.1" s="18" customFormat="1">
      <c r="A14" s="4"/>
      <c r="B14" s="27" t="s">
        <v>117</v>
      </c>
      <c r="C14" s="50">
        <v>37801</v>
      </c>
      <c r="D14" s="25" t="s">
        <v>86</v>
      </c>
      <c r="E14" s="25" t="s">
        <v>87</v>
      </c>
      <c r="F14" s="4">
        <f>2</f>
        <v>2</v>
      </c>
      <c r="G14" s="4">
        <f>2</f>
        <v>2</v>
      </c>
      <c r="H14" s="4">
        <f>0.5+4</f>
        <v>4.5</v>
      </c>
      <c r="I14" s="4">
        <f>F14+G14+H14</f>
        <v>8.5</v>
      </c>
    </row>
    <row r="15" spans="1:15" customHeight="1" ht="80.1" s="18" customFormat="1">
      <c r="A15" s="4"/>
      <c r="B15" s="25" t="s">
        <v>118</v>
      </c>
      <c r="C15" s="26">
        <v>34961</v>
      </c>
      <c r="D15" s="40" t="s">
        <v>22</v>
      </c>
      <c r="E15" s="49" t="s">
        <v>23</v>
      </c>
      <c r="F15" s="35">
        <v>2</v>
      </c>
      <c r="G15" s="4">
        <v>1</v>
      </c>
      <c r="H15" s="35">
        <f>0.5+4+0.5+0.5</f>
        <v>5.5</v>
      </c>
      <c r="I15" s="57">
        <f>F15+G15+H15</f>
        <v>8.5</v>
      </c>
    </row>
    <row r="16" spans="1:15" customHeight="1" ht="78.6" s="56" customFormat="1">
      <c r="A16" s="4"/>
      <c r="B16" s="25" t="s">
        <v>119</v>
      </c>
      <c r="C16" s="26">
        <v>35913</v>
      </c>
      <c r="D16" s="25" t="s">
        <v>22</v>
      </c>
      <c r="E16" s="32" t="s">
        <v>23</v>
      </c>
      <c r="F16" s="35">
        <v>2</v>
      </c>
      <c r="G16" s="10">
        <v>2</v>
      </c>
      <c r="H16" s="35">
        <v>4</v>
      </c>
      <c r="I16" s="57">
        <f>F16+G16+H16</f>
        <v>8</v>
      </c>
      <c r="J16" s="18"/>
      <c r="K16" s="18"/>
      <c r="L16" s="18"/>
      <c r="M16" s="18"/>
      <c r="N16" s="18"/>
      <c r="O16" s="18"/>
    </row>
    <row r="17" spans="1:15" customHeight="1" ht="81">
      <c r="A17" s="73"/>
      <c r="B17" s="46" t="s">
        <v>120</v>
      </c>
      <c r="C17" s="53">
        <v>35254</v>
      </c>
      <c r="D17" s="40" t="s">
        <v>59</v>
      </c>
      <c r="E17" s="113" t="s">
        <v>121</v>
      </c>
      <c r="F17" s="68">
        <f>2</f>
        <v>2</v>
      </c>
      <c r="G17" s="11">
        <f>2</f>
        <v>2</v>
      </c>
      <c r="H17" s="68">
        <f>0.5+3+0.5</f>
        <v>4</v>
      </c>
      <c r="I17" s="11">
        <f>F17+G17+H17</f>
        <v>8</v>
      </c>
      <c r="J17" s="56"/>
      <c r="K17" s="56"/>
      <c r="L17" s="56"/>
      <c r="M17" s="56"/>
      <c r="N17" s="56"/>
      <c r="O17" s="56"/>
    </row>
    <row r="18" spans="1:15" customHeight="1" ht="78.6" s="18" customFormat="1">
      <c r="A18" s="57"/>
      <c r="B18" s="25" t="s">
        <v>122</v>
      </c>
      <c r="C18" s="26">
        <v>34530</v>
      </c>
      <c r="D18" s="25" t="s">
        <v>22</v>
      </c>
      <c r="E18" s="32" t="s">
        <v>23</v>
      </c>
      <c r="F18" s="35">
        <f>1</f>
        <v>1</v>
      </c>
      <c r="G18" s="4">
        <f>1</f>
        <v>1</v>
      </c>
      <c r="H18" s="35">
        <f>5+0.5</f>
        <v>5.5</v>
      </c>
      <c r="I18" s="11">
        <f>F18+G18+H18</f>
        <v>7.5</v>
      </c>
    </row>
    <row r="19" spans="1:15" customHeight="1" ht="78.6" s="18" customFormat="1">
      <c r="A19" s="10"/>
      <c r="B19" s="25" t="s">
        <v>123</v>
      </c>
      <c r="C19" s="26">
        <v>35559</v>
      </c>
      <c r="D19" s="25" t="s">
        <v>59</v>
      </c>
      <c r="E19" s="32" t="s">
        <v>76</v>
      </c>
      <c r="F19" s="35">
        <v>2</v>
      </c>
      <c r="G19" s="4">
        <v>2</v>
      </c>
      <c r="H19" s="35">
        <f>3+0.5</f>
        <v>3.5</v>
      </c>
      <c r="I19" s="4">
        <f>F19+G19+H19</f>
        <v>7.5</v>
      </c>
    </row>
    <row r="20" spans="1:15" customHeight="1" ht="78.6" s="18" customFormat="1">
      <c r="A20" s="57"/>
      <c r="B20" s="25" t="s">
        <v>124</v>
      </c>
      <c r="C20" s="26">
        <v>35201</v>
      </c>
      <c r="D20" s="25" t="s">
        <v>22</v>
      </c>
      <c r="E20" s="32" t="s">
        <v>23</v>
      </c>
      <c r="F20" s="35"/>
      <c r="G20" s="4"/>
      <c r="H20" s="35">
        <f>0.5</f>
        <v>0.5</v>
      </c>
      <c r="I20" s="4">
        <v>7</v>
      </c>
    </row>
    <row r="21" spans="1:15" customHeight="1" ht="78.6" s="18" customFormat="1">
      <c r="A21" s="4"/>
      <c r="B21" s="25" t="s">
        <v>125</v>
      </c>
      <c r="C21" s="26">
        <v>34884</v>
      </c>
      <c r="D21" s="25" t="s">
        <v>22</v>
      </c>
      <c r="E21" s="32" t="s">
        <v>23</v>
      </c>
      <c r="F21" s="35">
        <f>1</f>
        <v>1</v>
      </c>
      <c r="G21" s="4">
        <f>1</f>
        <v>1</v>
      </c>
      <c r="H21" s="35">
        <f>5</f>
        <v>5</v>
      </c>
      <c r="I21" s="57">
        <f>F21+G21+H21</f>
        <v>7</v>
      </c>
    </row>
    <row r="22" spans="1:15" customHeight="1" ht="78.6" s="18" customFormat="1">
      <c r="A22" s="4"/>
      <c r="B22" s="58" t="s">
        <v>126</v>
      </c>
      <c r="C22" s="59">
        <v>35780</v>
      </c>
      <c r="D22" s="58" t="s">
        <v>50</v>
      </c>
      <c r="E22" s="58" t="s">
        <v>81</v>
      </c>
      <c r="F22" s="61">
        <f>2</f>
        <v>2</v>
      </c>
      <c r="G22" s="57">
        <f>1</f>
        <v>1</v>
      </c>
      <c r="H22" s="61">
        <f>3+0.5</f>
        <v>3.5</v>
      </c>
      <c r="I22" s="57">
        <f>F22+G22+H22</f>
        <v>6.5</v>
      </c>
    </row>
    <row r="23" spans="1:15" customHeight="1" ht="78.6" s="18" customFormat="1">
      <c r="A23" s="4"/>
      <c r="B23" s="25" t="s">
        <v>127</v>
      </c>
      <c r="C23" s="55">
        <v>35439</v>
      </c>
      <c r="D23" s="25" t="s">
        <v>22</v>
      </c>
      <c r="E23" s="32" t="s">
        <v>23</v>
      </c>
      <c r="F23" s="35">
        <f>1</f>
        <v>1</v>
      </c>
      <c r="G23" s="4">
        <f>2</f>
        <v>2</v>
      </c>
      <c r="H23" s="4">
        <f>0.5+3</f>
        <v>3.5</v>
      </c>
      <c r="I23" s="4">
        <f>F23+G23+H23</f>
        <v>6.5</v>
      </c>
    </row>
    <row r="24" spans="1:15" customHeight="1" ht="78.6" s="18" customFormat="1">
      <c r="A24" s="4"/>
      <c r="B24" s="25" t="s">
        <v>128</v>
      </c>
      <c r="C24" s="26">
        <v>37824</v>
      </c>
      <c r="D24" s="25" t="s">
        <v>22</v>
      </c>
      <c r="E24" s="32" t="s">
        <v>23</v>
      </c>
      <c r="F24" s="35">
        <v>2</v>
      </c>
      <c r="G24" s="4">
        <v>1</v>
      </c>
      <c r="H24" s="35">
        <v>3</v>
      </c>
      <c r="I24" s="57">
        <f>F24+G24+H24</f>
        <v>6</v>
      </c>
    </row>
    <row r="25" spans="1:15" customHeight="1" ht="78.6" s="18" customFormat="1">
      <c r="A25" s="57"/>
      <c r="B25" s="58" t="s">
        <v>129</v>
      </c>
      <c r="C25" s="59">
        <v>35130</v>
      </c>
      <c r="D25" s="58" t="s">
        <v>50</v>
      </c>
      <c r="E25" s="58" t="s">
        <v>81</v>
      </c>
      <c r="F25" s="61">
        <f>1</f>
        <v>1</v>
      </c>
      <c r="G25" s="57">
        <f>1</f>
        <v>1</v>
      </c>
      <c r="H25" s="61">
        <f>4</f>
        <v>4</v>
      </c>
      <c r="I25" s="57">
        <f>F25+G25+H25</f>
        <v>6</v>
      </c>
    </row>
    <row r="26" spans="1:15" customHeight="1" ht="78.6" s="18" customFormat="1">
      <c r="A26" s="57"/>
      <c r="B26" s="25" t="s">
        <v>130</v>
      </c>
      <c r="C26" s="26">
        <v>34127</v>
      </c>
      <c r="D26" s="25" t="s">
        <v>22</v>
      </c>
      <c r="E26" s="32" t="s">
        <v>23</v>
      </c>
      <c r="F26" s="35">
        <f>1</f>
        <v>1</v>
      </c>
      <c r="G26" s="4">
        <f>1</f>
        <v>1</v>
      </c>
      <c r="H26" s="35">
        <f>0.5+3+0.5</f>
        <v>4</v>
      </c>
      <c r="I26" s="4">
        <f>F26+G26+H26</f>
        <v>6</v>
      </c>
    </row>
    <row r="27" spans="1:15" customHeight="1" ht="78.6" s="18" customFormat="1">
      <c r="A27" s="19"/>
      <c r="B27" s="27" t="s">
        <v>131</v>
      </c>
      <c r="C27" s="26">
        <v>34525</v>
      </c>
      <c r="D27" s="25" t="s">
        <v>50</v>
      </c>
      <c r="E27" s="25" t="s">
        <v>132</v>
      </c>
      <c r="F27" s="4">
        <v>0.5</v>
      </c>
      <c r="G27" s="4">
        <v>0</v>
      </c>
      <c r="H27" s="4">
        <v>1</v>
      </c>
      <c r="I27" s="4">
        <f>F27+G27+H27</f>
        <v>1.5</v>
      </c>
    </row>
    <row r="28" spans="1:15" customHeight="1" ht="78.6" s="18" customFormat="1">
      <c r="A28" s="19"/>
      <c r="B28" s="27" t="s">
        <v>133</v>
      </c>
      <c r="C28" s="26">
        <v>34481</v>
      </c>
      <c r="D28" s="25" t="s">
        <v>50</v>
      </c>
      <c r="E28" s="25" t="s">
        <v>97</v>
      </c>
      <c r="F28" s="4">
        <v>0.5</v>
      </c>
      <c r="G28" s="4">
        <v>0</v>
      </c>
      <c r="H28" s="4">
        <v>0.5</v>
      </c>
      <c r="I28" s="4">
        <f>F28+G28+H28</f>
        <v>1</v>
      </c>
    </row>
    <row r="29" spans="1:15" customHeight="1" ht="78.6" s="18" customFormat="1">
      <c r="A29" s="19"/>
      <c r="B29" s="27" t="s">
        <v>134</v>
      </c>
      <c r="C29" s="26">
        <v>34652</v>
      </c>
      <c r="D29" s="25" t="s">
        <v>50</v>
      </c>
      <c r="E29" s="25" t="s">
        <v>97</v>
      </c>
      <c r="F29" s="4">
        <v>0.5</v>
      </c>
      <c r="G29" s="4">
        <v>0</v>
      </c>
      <c r="H29" s="4">
        <v>0</v>
      </c>
      <c r="I29" s="4">
        <f>F29+G29+H29</f>
        <v>0.5</v>
      </c>
    </row>
    <row r="30" spans="1:15" customHeight="1" ht="78.6" s="18" customFormat="1">
      <c r="A30" s="4"/>
      <c r="B30" s="27" t="s">
        <v>135</v>
      </c>
      <c r="C30" s="50">
        <v>37729</v>
      </c>
      <c r="D30" s="25" t="s">
        <v>50</v>
      </c>
      <c r="E30" s="32" t="s">
        <v>81</v>
      </c>
      <c r="F30" s="35"/>
      <c r="G30" s="4"/>
      <c r="H30" s="4">
        <f>0.5</f>
        <v>0.5</v>
      </c>
      <c r="I30" s="4">
        <f>F30+G30+H30</f>
        <v>0.5</v>
      </c>
    </row>
    <row r="31" spans="1:15" customHeight="1" ht="78.6" s="18" customFormat="1">
      <c r="A31" s="4"/>
      <c r="B31" s="25" t="s">
        <v>136</v>
      </c>
      <c r="C31" s="26">
        <v>34957</v>
      </c>
      <c r="D31" s="25" t="s">
        <v>22</v>
      </c>
      <c r="E31" s="32" t="s">
        <v>23</v>
      </c>
      <c r="F31" s="35"/>
      <c r="G31" s="4"/>
      <c r="H31" s="35">
        <f>0.5</f>
        <v>0.5</v>
      </c>
      <c r="I31" s="57">
        <f>F31+G31+H31</f>
        <v>0.5</v>
      </c>
    </row>
    <row r="32" spans="1:15" customHeight="1" ht="78.6" s="18" customFormat="1">
      <c r="A32" s="4"/>
      <c r="B32" s="25" t="s">
        <v>137</v>
      </c>
      <c r="C32" s="26">
        <v>34689</v>
      </c>
      <c r="D32" s="25" t="s">
        <v>22</v>
      </c>
      <c r="E32" s="32" t="s">
        <v>23</v>
      </c>
      <c r="F32" s="35"/>
      <c r="G32" s="4"/>
      <c r="H32" s="35">
        <f>0.5</f>
        <v>0.5</v>
      </c>
      <c r="I32" s="57">
        <f>F32+G32+H32</f>
        <v>0.5</v>
      </c>
    </row>
    <row r="33" spans="1:15" customHeight="1" ht="78.6" s="18" customFormat="1">
      <c r="A33" s="4"/>
      <c r="B33" s="25" t="s">
        <v>138</v>
      </c>
      <c r="C33" s="26">
        <v>34064</v>
      </c>
      <c r="D33" s="25" t="s">
        <v>22</v>
      </c>
      <c r="E33" s="32" t="s">
        <v>23</v>
      </c>
      <c r="F33" s="35"/>
      <c r="G33" s="4"/>
      <c r="H33" s="35">
        <f>0.5</f>
        <v>0.5</v>
      </c>
      <c r="I33" s="57">
        <f>F33+G33+H33</f>
        <v>0.5</v>
      </c>
    </row>
    <row r="34" spans="1:15" customHeight="1" ht="78.6" s="18" customFormat="1">
      <c r="A34" s="4"/>
      <c r="B34" s="25" t="s">
        <v>139</v>
      </c>
      <c r="C34" s="26">
        <v>34747</v>
      </c>
      <c r="D34" s="25" t="s">
        <v>22</v>
      </c>
      <c r="E34" s="32" t="s">
        <v>23</v>
      </c>
      <c r="F34" s="35"/>
      <c r="G34" s="4"/>
      <c r="H34" s="35">
        <f>0.5</f>
        <v>0.5</v>
      </c>
      <c r="I34" s="57">
        <f>F34+G34+H34</f>
        <v>0.5</v>
      </c>
    </row>
    <row r="35" spans="1:15" customHeight="1" ht="78.6" s="18" customFormat="1">
      <c r="A35" s="4"/>
      <c r="B35" s="25" t="s">
        <v>140</v>
      </c>
      <c r="C35" s="26">
        <v>34817</v>
      </c>
      <c r="D35" s="25" t="s">
        <v>86</v>
      </c>
      <c r="E35" s="32" t="s">
        <v>141</v>
      </c>
      <c r="F35" s="35"/>
      <c r="G35" s="4"/>
      <c r="H35" s="35">
        <f>0.5</f>
        <v>0.5</v>
      </c>
      <c r="I35" s="57">
        <f>F35+G35+H35</f>
        <v>0.5</v>
      </c>
    </row>
    <row r="36" spans="1:15" customHeight="1" ht="78.6" s="18" customFormat="1">
      <c r="A36" s="4"/>
      <c r="B36" s="25" t="s">
        <v>142</v>
      </c>
      <c r="C36" s="26">
        <v>35076</v>
      </c>
      <c r="D36" s="25" t="s">
        <v>59</v>
      </c>
      <c r="E36" s="32" t="s">
        <v>143</v>
      </c>
      <c r="F36" s="35"/>
      <c r="G36" s="4"/>
      <c r="H36" s="35">
        <f>0.5</f>
        <v>0.5</v>
      </c>
      <c r="I36" s="57">
        <f>F36+G36+H36</f>
        <v>0.5</v>
      </c>
    </row>
    <row r="37" spans="1:15" customHeight="1" ht="78.6" s="18" customFormat="1">
      <c r="A37" s="4"/>
      <c r="B37" s="25" t="s">
        <v>144</v>
      </c>
      <c r="C37" s="26">
        <v>36532</v>
      </c>
      <c r="D37" s="25" t="s">
        <v>59</v>
      </c>
      <c r="E37" s="32" t="s">
        <v>60</v>
      </c>
      <c r="F37" s="35"/>
      <c r="G37" s="4"/>
      <c r="H37" s="35">
        <f>0.5</f>
        <v>0.5</v>
      </c>
      <c r="I37" s="57">
        <f>F37+G37+H37</f>
        <v>0.5</v>
      </c>
    </row>
    <row r="38" spans="1:15" customHeight="1" ht="78.6" s="18" customFormat="1">
      <c r="A38" s="4"/>
      <c r="B38" s="27" t="s">
        <v>145</v>
      </c>
      <c r="C38" s="50">
        <v>35403</v>
      </c>
      <c r="D38" s="25" t="s">
        <v>50</v>
      </c>
      <c r="E38" s="32" t="s">
        <v>81</v>
      </c>
      <c r="F38" s="35"/>
      <c r="G38" s="4"/>
      <c r="H38" s="4"/>
      <c r="I38" s="4">
        <f>F38+G38+H38</f>
        <v>0</v>
      </c>
    </row>
    <row r="41" spans="1:15" customHeight="1" ht="15">
      <c r="J41" s="118" t="s">
        <v>27</v>
      </c>
      <c r="K41" s="118"/>
      <c r="L41" s="118"/>
      <c r="M41" s="118"/>
      <c r="N41" s="118"/>
      <c r="O41" s="118"/>
    </row>
    <row r="42" spans="1:15" customHeight="1" ht="15">
      <c r="J42" s="119" t="s">
        <v>17</v>
      </c>
      <c r="K42" s="119"/>
      <c r="L42" s="119" t="s">
        <v>18</v>
      </c>
      <c r="M42" s="119"/>
      <c r="N42" s="119" t="s">
        <v>19</v>
      </c>
      <c r="O42" s="119"/>
    </row>
    <row r="43" spans="1:15" customHeight="1" ht="15">
      <c r="J43" s="2" t="s">
        <v>28</v>
      </c>
      <c r="K43" s="5" t="s">
        <v>29</v>
      </c>
      <c r="L43" s="2" t="s">
        <v>30</v>
      </c>
      <c r="M43" s="5" t="s">
        <v>29</v>
      </c>
      <c r="N43" s="2" t="s">
        <v>31</v>
      </c>
      <c r="O43" s="5" t="s">
        <v>29</v>
      </c>
    </row>
    <row r="44" spans="1:15" customHeight="1" ht="39.6">
      <c r="J44" s="3" t="s">
        <v>32</v>
      </c>
      <c r="K44" s="5" t="s">
        <v>33</v>
      </c>
      <c r="L44" s="2" t="s">
        <v>34</v>
      </c>
      <c r="M44" s="5" t="s">
        <v>35</v>
      </c>
      <c r="N44" s="2" t="s">
        <v>36</v>
      </c>
      <c r="O44" s="5" t="s">
        <v>33</v>
      </c>
    </row>
    <row r="45" spans="1:15" customHeight="1" ht="15">
      <c r="J45" s="2" t="s">
        <v>37</v>
      </c>
      <c r="K45" s="5" t="s">
        <v>35</v>
      </c>
      <c r="L45" s="2" t="s">
        <v>38</v>
      </c>
      <c r="M45" s="5" t="s">
        <v>39</v>
      </c>
      <c r="N45" s="2" t="s">
        <v>40</v>
      </c>
      <c r="O45" s="5" t="s">
        <v>35</v>
      </c>
    </row>
    <row r="46" spans="1:15" customHeight="1" ht="15">
      <c r="J46" s="2" t="s">
        <v>41</v>
      </c>
      <c r="K46" s="5" t="s">
        <v>39</v>
      </c>
      <c r="L46" s="2" t="s">
        <v>42</v>
      </c>
      <c r="M46" s="5" t="s">
        <v>43</v>
      </c>
      <c r="N46" s="2" t="s">
        <v>44</v>
      </c>
      <c r="O46" s="5"/>
    </row>
    <row r="47" spans="1:15" customHeight="1" ht="15">
      <c r="J47" s="2" t="s">
        <v>45</v>
      </c>
      <c r="K47" s="5" t="s">
        <v>43</v>
      </c>
      <c r="L47" s="4"/>
      <c r="M47" s="6"/>
      <c r="N47" s="2" t="s">
        <v>69</v>
      </c>
      <c r="O47" s="5" t="s">
        <v>70</v>
      </c>
    </row>
    <row r="48" spans="1:15" customHeight="1" ht="15">
      <c r="J48" s="2"/>
      <c r="K48" s="5"/>
      <c r="L48" s="4"/>
      <c r="M48" s="6"/>
      <c r="N48" s="2"/>
      <c r="O48" s="7"/>
    </row>
    <row r="49" spans="1:15" customHeight="1" ht="15">
      <c r="J49" s="1"/>
      <c r="K49" s="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41:O41"/>
    <mergeCell ref="J42:K42"/>
    <mergeCell ref="L42:M42"/>
    <mergeCell ref="N42:O4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15"/>
  <sheetViews>
    <sheetView tabSelected="0" workbookViewId="0" showGridLines="true" showRowColHeaders="1">
      <selection activeCell="D13" sqref="D13"/>
    </sheetView>
  </sheetViews>
  <sheetFormatPr customHeight="true" defaultRowHeight="15" defaultColWidth="9.140625" outlineLevelRow="0" outlineLevelCol="0"/>
  <cols>
    <col min="1" max="1" width="19.5703125" customWidth="true" style="18"/>
    <col min="2" max="2" width="24.42578125" customWidth="true" style="24"/>
    <col min="3" max="3" width="14.85546875" customWidth="true" style="24"/>
    <col min="4" max="4" width="11.42578125" customWidth="true" style="24"/>
    <col min="5" max="5" width="11.140625" customWidth="true" style="24"/>
    <col min="6" max="6" width="20.140625" customWidth="true" style="18"/>
    <col min="7" max="7" width="10.5703125" customWidth="true" style="18"/>
    <col min="8" max="8" width="9.140625" style="18"/>
    <col min="9" max="9" width="9.140625" style="18"/>
    <col min="10" max="10" width="23.85546875" customWidth="true" style="18"/>
    <col min="11" max="11" width="9.140625" style="18"/>
    <col min="12" max="12" width="9.140625" style="18"/>
    <col min="13" max="13" width="9.140625" style="18"/>
    <col min="14" max="14" width="11.42578125" customWidth="true" style="18"/>
  </cols>
  <sheetData>
    <row r="1" spans="1:15" customHeight="1" ht="29.1">
      <c r="A1" s="38" t="s">
        <v>12</v>
      </c>
      <c r="B1" s="33" t="s">
        <v>13</v>
      </c>
      <c r="C1" s="114" t="s">
        <v>14</v>
      </c>
      <c r="D1" s="22" t="s">
        <v>15</v>
      </c>
      <c r="E1" s="22" t="s">
        <v>16</v>
      </c>
      <c r="F1" s="22" t="s">
        <v>17</v>
      </c>
      <c r="G1" s="22" t="s">
        <v>18</v>
      </c>
      <c r="H1" s="22" t="s">
        <v>19</v>
      </c>
      <c r="I1" s="72" t="s">
        <v>48</v>
      </c>
    </row>
    <row r="2" spans="1:15" customHeight="1" ht="81" s="84" customFormat="1">
      <c r="A2" s="29"/>
      <c r="B2" s="72" t="s">
        <v>146</v>
      </c>
      <c r="C2" s="104">
        <v>32688</v>
      </c>
      <c r="D2" s="114" t="s">
        <v>50</v>
      </c>
      <c r="E2" s="114" t="s">
        <v>147</v>
      </c>
      <c r="F2" s="29">
        <f>2+2+2+1</f>
        <v>7</v>
      </c>
      <c r="G2" s="29">
        <f>5+5+5+5</f>
        <v>20</v>
      </c>
      <c r="H2" s="29">
        <f>5+5+5+0.5+5</f>
        <v>20.5</v>
      </c>
      <c r="I2" s="29">
        <f>F2+G2+H2</f>
        <v>47.5</v>
      </c>
    </row>
    <row r="3" spans="1:15" customHeight="1" ht="81" s="84" customFormat="1">
      <c r="A3" s="29"/>
      <c r="B3" s="72" t="s">
        <v>148</v>
      </c>
      <c r="C3" s="104">
        <v>33157</v>
      </c>
      <c r="D3" s="115" t="s">
        <v>50</v>
      </c>
      <c r="E3" s="115" t="s">
        <v>149</v>
      </c>
      <c r="F3" s="29">
        <f>2+1</f>
        <v>3</v>
      </c>
      <c r="G3" s="29">
        <f>3+3</f>
        <v>6</v>
      </c>
      <c r="H3" s="29">
        <f>5+5</f>
        <v>10</v>
      </c>
      <c r="I3" s="29">
        <f>F3+G3+H3</f>
        <v>19</v>
      </c>
    </row>
    <row r="4" spans="1:15" customHeight="1" ht="15">
      <c r="A4" s="4"/>
      <c r="B4" s="25"/>
      <c r="C4" s="25"/>
      <c r="D4" s="25"/>
      <c r="E4" s="25"/>
      <c r="F4" s="4"/>
      <c r="G4" s="4"/>
      <c r="H4" s="4"/>
      <c r="I4" s="4"/>
    </row>
    <row r="5" spans="1:15" customHeight="1" ht="15">
      <c r="B5" s="30"/>
      <c r="C5" s="30"/>
      <c r="D5" s="30"/>
      <c r="E5" s="30"/>
    </row>
    <row r="6" spans="1:15" customHeight="1" ht="15">
      <c r="B6" s="30"/>
      <c r="C6" s="30"/>
      <c r="D6" s="30"/>
      <c r="E6" s="30"/>
      <c r="J6" s="118" t="s">
        <v>27</v>
      </c>
      <c r="K6" s="118"/>
      <c r="L6" s="118"/>
      <c r="M6" s="118"/>
      <c r="N6" s="118"/>
      <c r="O6" s="118"/>
    </row>
    <row r="7" spans="1:15" customHeight="1" ht="15">
      <c r="B7" s="30"/>
      <c r="C7" s="30"/>
      <c r="D7" s="30"/>
      <c r="E7" s="30"/>
      <c r="J7" s="119" t="s">
        <v>17</v>
      </c>
      <c r="K7" s="119"/>
      <c r="L7" s="119" t="s">
        <v>18</v>
      </c>
      <c r="M7" s="119"/>
      <c r="N7" s="119" t="s">
        <v>19</v>
      </c>
      <c r="O7" s="119"/>
    </row>
    <row r="8" spans="1:15" customHeight="1" ht="15">
      <c r="B8" s="30"/>
      <c r="C8" s="30"/>
      <c r="D8" s="30"/>
      <c r="E8" s="30"/>
      <c r="J8" s="2" t="s">
        <v>28</v>
      </c>
      <c r="K8" s="5" t="s">
        <v>29</v>
      </c>
      <c r="L8" s="2" t="s">
        <v>30</v>
      </c>
      <c r="M8" s="5" t="s">
        <v>29</v>
      </c>
      <c r="N8" s="2" t="s">
        <v>31</v>
      </c>
      <c r="O8" s="5" t="s">
        <v>29</v>
      </c>
    </row>
    <row r="9" spans="1:15" customHeight="1" ht="39.6">
      <c r="B9" s="30"/>
      <c r="C9" s="30"/>
      <c r="D9" s="30"/>
      <c r="E9" s="30"/>
      <c r="J9" s="3" t="s">
        <v>32</v>
      </c>
      <c r="K9" s="5" t="s">
        <v>33</v>
      </c>
      <c r="L9" s="2" t="s">
        <v>34</v>
      </c>
      <c r="M9" s="5" t="s">
        <v>35</v>
      </c>
      <c r="N9" s="2" t="s">
        <v>36</v>
      </c>
      <c r="O9" s="5" t="s">
        <v>33</v>
      </c>
    </row>
    <row r="10" spans="1:15" customHeight="1" ht="15">
      <c r="B10" s="30"/>
      <c r="C10" s="30"/>
      <c r="D10" s="30"/>
      <c r="E10" s="30"/>
      <c r="J10" s="2" t="s">
        <v>37</v>
      </c>
      <c r="K10" s="5" t="s">
        <v>35</v>
      </c>
      <c r="L10" s="2" t="s">
        <v>38</v>
      </c>
      <c r="M10" s="5" t="s">
        <v>39</v>
      </c>
      <c r="N10" s="2" t="s">
        <v>40</v>
      </c>
      <c r="O10" s="5" t="s">
        <v>35</v>
      </c>
    </row>
    <row r="11" spans="1:15" customHeight="1" ht="15">
      <c r="B11" s="30"/>
      <c r="C11" s="30"/>
      <c r="D11" s="30"/>
      <c r="E11" s="30"/>
      <c r="J11" s="2" t="s">
        <v>41</v>
      </c>
      <c r="K11" s="5" t="s">
        <v>39</v>
      </c>
      <c r="L11" s="2" t="s">
        <v>42</v>
      </c>
      <c r="M11" s="5" t="s">
        <v>43</v>
      </c>
      <c r="N11" s="2"/>
      <c r="O11" s="5"/>
    </row>
    <row r="12" spans="1:15" customHeight="1" ht="15">
      <c r="B12" s="30"/>
      <c r="C12" s="30"/>
      <c r="D12" s="30"/>
      <c r="E12" s="30"/>
      <c r="J12" s="2" t="s">
        <v>45</v>
      </c>
      <c r="K12" s="5" t="s">
        <v>43</v>
      </c>
      <c r="L12" s="4"/>
      <c r="M12" s="6"/>
      <c r="N12" s="2" t="s">
        <v>44</v>
      </c>
      <c r="O12" s="5"/>
    </row>
    <row r="13" spans="1:15" customHeight="1" ht="15">
      <c r="B13" s="30"/>
      <c r="C13" s="23"/>
      <c r="D13" s="30"/>
      <c r="E13" s="30"/>
      <c r="J13" s="2"/>
      <c r="K13" s="5"/>
      <c r="L13" s="4"/>
      <c r="M13" s="6"/>
      <c r="N13" s="2" t="s">
        <v>46</v>
      </c>
      <c r="O13" s="7" t="s">
        <v>47</v>
      </c>
    </row>
    <row r="14" spans="1:15" customHeight="1" ht="15">
      <c r="C14" s="23"/>
      <c r="J14" s="1"/>
      <c r="K14" s="1"/>
    </row>
    <row r="15" spans="1:15" customHeight="1" ht="15">
      <c r="C15" s="2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6:O6"/>
    <mergeCell ref="J7:K7"/>
    <mergeCell ref="L7:M7"/>
    <mergeCell ref="N7:O7"/>
  </mergeCells>
  <printOptions gridLines="false" gridLinesSet="true"/>
  <pageMargins left="0.7" right="0.7" top="0.75" bottom="0.75" header="0.3" footer="0.3"/>
  <pageSetup paperSize="0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17"/>
  <sheetViews>
    <sheetView tabSelected="0" workbookViewId="0" zoomScale="90" zoomScaleNormal="90" showGridLines="true" showRowColHeaders="1">
      <selection activeCell="A4" sqref="A4:XFD4"/>
    </sheetView>
  </sheetViews>
  <sheetFormatPr customHeight="true" defaultRowHeight="15" outlineLevelRow="0" outlineLevelCol="0"/>
  <cols>
    <col min="1" max="1" width="19.5703125" customWidth="true" style="0"/>
    <col min="2" max="2" width="24.42578125" customWidth="true" style="24"/>
    <col min="3" max="3" width="14.85546875" customWidth="true" style="24"/>
    <col min="4" max="4" width="11.42578125" customWidth="true" style="24"/>
    <col min="5" max="5" width="11.140625" customWidth="true" style="24"/>
    <col min="6" max="6" width="20.140625" customWidth="true" style="0"/>
    <col min="7" max="7" width="10.5703125" customWidth="true" style="0"/>
    <col min="10" max="10" width="23.85546875" customWidth="true" style="0"/>
    <col min="14" max="14" width="11.42578125" customWidth="true" style="0"/>
  </cols>
  <sheetData>
    <row r="1" spans="1:15" customHeight="1" ht="29.1">
      <c r="A1" s="38" t="s">
        <v>12</v>
      </c>
      <c r="B1" s="33" t="s">
        <v>13</v>
      </c>
      <c r="C1" s="71" t="s">
        <v>14</v>
      </c>
      <c r="D1" s="22" t="s">
        <v>15</v>
      </c>
      <c r="E1" s="22" t="s">
        <v>16</v>
      </c>
      <c r="F1" s="22" t="s">
        <v>17</v>
      </c>
      <c r="G1" s="22" t="s">
        <v>18</v>
      </c>
      <c r="H1" s="22" t="s">
        <v>19</v>
      </c>
      <c r="I1" s="72" t="s">
        <v>48</v>
      </c>
    </row>
    <row r="2" spans="1:15" customHeight="1" ht="78.6" s="84" customFormat="1">
      <c r="A2" s="29"/>
      <c r="B2" s="72" t="s">
        <v>150</v>
      </c>
      <c r="C2" s="104">
        <v>37888</v>
      </c>
      <c r="D2" s="77" t="s">
        <v>86</v>
      </c>
      <c r="E2" s="77" t="s">
        <v>87</v>
      </c>
      <c r="F2" s="29">
        <f>4+2+2+3+2+2+1+2+0.5</f>
        <v>18.5</v>
      </c>
      <c r="G2" s="29">
        <f>1+2+5+2+2+3+2+5+0</f>
        <v>22</v>
      </c>
      <c r="H2" s="29">
        <f>4+5+5+5+5+5+5+5+0.5+1</f>
        <v>40.5</v>
      </c>
      <c r="I2" s="83">
        <f>F2+G2+H2</f>
        <v>81</v>
      </c>
    </row>
    <row r="3" spans="1:15" customHeight="1" ht="81" s="84" customFormat="1">
      <c r="A3" s="29"/>
      <c r="B3" s="72" t="s">
        <v>151</v>
      </c>
      <c r="C3" s="82">
        <v>34581</v>
      </c>
      <c r="D3" s="77" t="s">
        <v>86</v>
      </c>
      <c r="E3" s="77" t="s">
        <v>87</v>
      </c>
      <c r="F3" s="29">
        <f>4+2+2+2+2+1+2</f>
        <v>15</v>
      </c>
      <c r="G3" s="29">
        <f>1+3+5+3+3+3+5</f>
        <v>23</v>
      </c>
      <c r="H3" s="29">
        <f>4+4+5+5+5+5+5+0.5</f>
        <v>33.5</v>
      </c>
      <c r="I3" s="29">
        <f>F3+G3+H3</f>
        <v>71.5</v>
      </c>
    </row>
    <row r="4" spans="1:15" customHeight="1" ht="81" s="84" customFormat="1">
      <c r="A4" s="29"/>
      <c r="B4" s="72" t="s">
        <v>152</v>
      </c>
      <c r="C4" s="104">
        <v>35035</v>
      </c>
      <c r="D4" s="115" t="s">
        <v>86</v>
      </c>
      <c r="E4" s="115" t="s">
        <v>87</v>
      </c>
      <c r="F4" s="29">
        <f>2+2</f>
        <v>4</v>
      </c>
      <c r="G4" s="29">
        <f>3+3</f>
        <v>6</v>
      </c>
      <c r="H4" s="29">
        <f>3+4</f>
        <v>7</v>
      </c>
      <c r="I4" s="29">
        <f>F4+G4+H4</f>
        <v>17</v>
      </c>
    </row>
    <row r="5" spans="1:15" customHeight="1" ht="81" s="18" customFormat="1">
      <c r="A5" s="4"/>
      <c r="B5" s="27" t="s">
        <v>153</v>
      </c>
      <c r="C5" s="50">
        <v>34853</v>
      </c>
      <c r="D5" s="25" t="s">
        <v>50</v>
      </c>
      <c r="E5" s="32" t="s">
        <v>154</v>
      </c>
      <c r="F5" s="4">
        <f>2</f>
        <v>2</v>
      </c>
      <c r="G5" s="4">
        <f>3</f>
        <v>3</v>
      </c>
      <c r="H5" s="4">
        <f>5</f>
        <v>5</v>
      </c>
      <c r="I5" s="4">
        <f>F5+G5+H5</f>
        <v>10</v>
      </c>
    </row>
    <row r="6" spans="1:15" customHeight="1" ht="15">
      <c r="A6" s="4"/>
      <c r="B6" s="25"/>
      <c r="C6" s="25"/>
      <c r="D6" s="25"/>
      <c r="E6" s="25"/>
      <c r="F6" s="4"/>
      <c r="G6" s="4"/>
      <c r="H6" s="4"/>
      <c r="I6" s="4"/>
    </row>
    <row r="7" spans="1:15" customHeight="1" ht="15">
      <c r="B7" s="30"/>
      <c r="C7" s="30"/>
      <c r="D7" s="30"/>
      <c r="E7" s="30"/>
    </row>
    <row r="8" spans="1:15" customHeight="1" ht="15">
      <c r="B8" s="30"/>
      <c r="C8" s="30"/>
      <c r="D8" s="30"/>
      <c r="E8" s="30"/>
      <c r="J8" s="118" t="s">
        <v>27</v>
      </c>
      <c r="K8" s="118"/>
      <c r="L8" s="118"/>
      <c r="M8" s="118"/>
      <c r="N8" s="118"/>
      <c r="O8" s="118"/>
    </row>
    <row r="9" spans="1:15" customHeight="1" ht="15">
      <c r="B9" s="30"/>
      <c r="C9" s="30"/>
      <c r="D9" s="30"/>
      <c r="E9" s="30"/>
      <c r="J9" s="119" t="s">
        <v>17</v>
      </c>
      <c r="K9" s="119"/>
      <c r="L9" s="119" t="s">
        <v>18</v>
      </c>
      <c r="M9" s="119"/>
      <c r="N9" s="119" t="s">
        <v>19</v>
      </c>
      <c r="O9" s="119"/>
    </row>
    <row r="10" spans="1:15" customHeight="1" ht="15">
      <c r="B10" s="30"/>
      <c r="C10" s="30"/>
      <c r="D10" s="30"/>
      <c r="E10" s="30"/>
      <c r="J10" s="2" t="s">
        <v>28</v>
      </c>
      <c r="K10" s="5" t="s">
        <v>29</v>
      </c>
      <c r="L10" s="2" t="s">
        <v>30</v>
      </c>
      <c r="M10" s="5" t="s">
        <v>29</v>
      </c>
      <c r="N10" s="2" t="s">
        <v>31</v>
      </c>
      <c r="O10" s="5" t="s">
        <v>29</v>
      </c>
    </row>
    <row r="11" spans="1:15" customHeight="1" ht="39.6">
      <c r="B11" s="30"/>
      <c r="C11" s="30"/>
      <c r="D11" s="30"/>
      <c r="E11" s="30"/>
      <c r="J11" s="3" t="s">
        <v>32</v>
      </c>
      <c r="K11" s="5" t="s">
        <v>33</v>
      </c>
      <c r="L11" s="2" t="s">
        <v>34</v>
      </c>
      <c r="M11" s="5" t="s">
        <v>35</v>
      </c>
      <c r="N11" s="2" t="s">
        <v>36</v>
      </c>
      <c r="O11" s="5" t="s">
        <v>33</v>
      </c>
    </row>
    <row r="12" spans="1:15" customHeight="1" ht="15">
      <c r="B12" s="30"/>
      <c r="C12" s="30"/>
      <c r="D12" s="30"/>
      <c r="E12" s="30"/>
      <c r="J12" s="2" t="s">
        <v>37</v>
      </c>
      <c r="K12" s="5" t="s">
        <v>35</v>
      </c>
      <c r="L12" s="2" t="s">
        <v>38</v>
      </c>
      <c r="M12" s="5" t="s">
        <v>39</v>
      </c>
      <c r="N12" s="2" t="s">
        <v>40</v>
      </c>
      <c r="O12" s="5" t="s">
        <v>35</v>
      </c>
    </row>
    <row r="13" spans="1:15" customHeight="1" ht="15">
      <c r="B13" s="30"/>
      <c r="C13" s="30"/>
      <c r="D13" s="30"/>
      <c r="E13" s="30"/>
      <c r="J13" s="2" t="s">
        <v>41</v>
      </c>
      <c r="K13" s="5" t="s">
        <v>39</v>
      </c>
      <c r="L13" s="2" t="s">
        <v>42</v>
      </c>
      <c r="M13" s="5" t="s">
        <v>43</v>
      </c>
      <c r="N13" s="2"/>
      <c r="O13" s="5"/>
    </row>
    <row r="14" spans="1:15" customHeight="1" ht="15">
      <c r="B14" s="30"/>
      <c r="C14" s="30"/>
      <c r="D14" s="30"/>
      <c r="E14" s="30"/>
      <c r="J14" s="2" t="s">
        <v>45</v>
      </c>
      <c r="K14" s="5" t="s">
        <v>43</v>
      </c>
      <c r="L14" s="4"/>
      <c r="M14" s="6"/>
      <c r="N14" s="2" t="s">
        <v>44</v>
      </c>
      <c r="O14" s="5"/>
    </row>
    <row r="15" spans="1:15" customHeight="1" ht="15">
      <c r="B15" s="30"/>
      <c r="C15" s="23"/>
      <c r="D15" s="30"/>
      <c r="E15" s="30"/>
      <c r="J15" s="2"/>
      <c r="K15" s="5"/>
      <c r="L15" s="4"/>
      <c r="M15" s="6"/>
      <c r="N15" s="2" t="s">
        <v>46</v>
      </c>
      <c r="O15" s="7" t="s">
        <v>47</v>
      </c>
    </row>
    <row r="16" spans="1:15" customHeight="1" ht="15">
      <c r="C16" s="23"/>
      <c r="J16" s="1"/>
      <c r="K16" s="1"/>
    </row>
    <row r="17" spans="1:15" customHeight="1" ht="15">
      <c r="C17" s="2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8:O8"/>
    <mergeCell ref="J9:K9"/>
    <mergeCell ref="L9:M9"/>
    <mergeCell ref="N9:O9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4"/>
  <sheetViews>
    <sheetView tabSelected="0" workbookViewId="0" zoomScale="90" zoomScaleNormal="90" showGridLines="true" showRowColHeaders="1">
      <selection activeCell="J2" sqref="J2"/>
    </sheetView>
  </sheetViews>
  <sheetFormatPr customHeight="true" defaultRowHeight="15" outlineLevelRow="0" outlineLevelCol="0"/>
  <cols>
    <col min="1" max="1" width="17.42578125" customWidth="true" style="0"/>
    <col min="2" max="2" width="24.42578125" customWidth="true" style="24"/>
    <col min="3" max="3" width="14.85546875" customWidth="true" style="24"/>
    <col min="4" max="4" width="16.140625" customWidth="true" style="24"/>
    <col min="5" max="5" width="11.5703125" customWidth="true" style="24"/>
    <col min="6" max="6" width="20.140625" customWidth="true" style="0"/>
    <col min="7" max="7" width="10.5703125" customWidth="true" style="0"/>
    <col min="10" max="10" width="23.85546875" customWidth="true" style="0"/>
    <col min="14" max="14" width="11.42578125" customWidth="true" style="0"/>
  </cols>
  <sheetData>
    <row r="1" spans="1:15" customHeight="1" ht="21.6">
      <c r="A1" s="20" t="s">
        <v>12</v>
      </c>
      <c r="B1" s="20" t="s">
        <v>13</v>
      </c>
      <c r="C1" s="71" t="s">
        <v>14</v>
      </c>
      <c r="D1" s="71" t="s">
        <v>15</v>
      </c>
      <c r="E1" s="71" t="s">
        <v>16</v>
      </c>
      <c r="F1" s="22" t="s">
        <v>17</v>
      </c>
      <c r="G1" s="22" t="s">
        <v>18</v>
      </c>
      <c r="H1" s="22" t="s">
        <v>19</v>
      </c>
      <c r="I1" s="72" t="s">
        <v>20</v>
      </c>
    </row>
    <row r="2" spans="1:15" customHeight="1" ht="81" s="84" customFormat="1">
      <c r="A2" s="29"/>
      <c r="B2" s="72" t="s">
        <v>155</v>
      </c>
      <c r="C2" s="82">
        <v>39347</v>
      </c>
      <c r="D2" s="72" t="s">
        <v>50</v>
      </c>
      <c r="E2" s="102" t="s">
        <v>81</v>
      </c>
      <c r="F2" s="103">
        <f>2+2+2+2+2+2+5+5+1+1</f>
        <v>24</v>
      </c>
      <c r="G2" s="101">
        <f>5+5+5+5+5+5+5+5+5+5</f>
        <v>50</v>
      </c>
      <c r="H2" s="101">
        <f>5+5+5+5+5+5+3+4+5+5</f>
        <v>47</v>
      </c>
      <c r="I2" s="83">
        <f>F2+G2+H2</f>
        <v>121</v>
      </c>
    </row>
    <row r="3" spans="1:15" customHeight="1" ht="81" s="84" customFormat="1">
      <c r="A3" s="29"/>
      <c r="B3" s="72" t="s">
        <v>156</v>
      </c>
      <c r="C3" s="82">
        <v>38369</v>
      </c>
      <c r="D3" s="77" t="s">
        <v>59</v>
      </c>
      <c r="E3" s="77" t="s">
        <v>66</v>
      </c>
      <c r="F3" s="29">
        <f>2+2+2+2+2+2+5+5+1</f>
        <v>23</v>
      </c>
      <c r="G3" s="29">
        <f>5+5+5+5+5+5+5+5+5</f>
        <v>45</v>
      </c>
      <c r="H3" s="29">
        <f>4+5+3+4+5+5+4+4+3</f>
        <v>37</v>
      </c>
      <c r="I3" s="83">
        <f>F3+G3+H3</f>
        <v>105</v>
      </c>
    </row>
    <row r="4" spans="1:15" customHeight="1" ht="81" s="84" customFormat="1">
      <c r="A4" s="29"/>
      <c r="B4" s="72" t="s">
        <v>157</v>
      </c>
      <c r="C4" s="82">
        <v>39086</v>
      </c>
      <c r="D4" s="72" t="s">
        <v>50</v>
      </c>
      <c r="E4" s="102" t="s">
        <v>81</v>
      </c>
      <c r="F4" s="29">
        <f>2+2+2+2+1+2+5+1+1</f>
        <v>18</v>
      </c>
      <c r="G4" s="29">
        <f>5+5+5+5+5+5+5+5+5</f>
        <v>45</v>
      </c>
      <c r="H4" s="29">
        <f>3+5+4+5+5+5+4+3+5</f>
        <v>39</v>
      </c>
      <c r="I4" s="83">
        <f>F4+G4+H4</f>
        <v>102</v>
      </c>
    </row>
    <row r="5" spans="1:15" customHeight="1" ht="81">
      <c r="A5" s="4"/>
      <c r="B5" s="27" t="s">
        <v>158</v>
      </c>
      <c r="C5" s="50">
        <v>38607</v>
      </c>
      <c r="D5" s="25" t="s">
        <v>86</v>
      </c>
      <c r="E5" s="25" t="s">
        <v>87</v>
      </c>
      <c r="F5" s="4">
        <f>4+2+2+2+2+1+1+1+1+0.5</f>
        <v>16.5</v>
      </c>
      <c r="G5" s="4">
        <f>1+2+1+2+2+2+2+2+2+0</f>
        <v>16</v>
      </c>
      <c r="H5" s="4">
        <f>4+3+3+3+3+5+4+4+1</f>
        <v>30</v>
      </c>
      <c r="I5" s="67">
        <f>F5+G5+H5</f>
        <v>62.5</v>
      </c>
    </row>
    <row r="6" spans="1:15" customHeight="1" ht="81" s="60" customFormat="1">
      <c r="A6" s="10"/>
      <c r="B6" s="27" t="s">
        <v>159</v>
      </c>
      <c r="C6" s="26">
        <v>38460</v>
      </c>
      <c r="D6" s="39" t="s">
        <v>86</v>
      </c>
      <c r="E6" s="39" t="s">
        <v>87</v>
      </c>
      <c r="F6" s="10">
        <f>2+2+3+2+1+1+1+1+0.5</f>
        <v>13.5</v>
      </c>
      <c r="G6" s="10">
        <f>1+1+2+2+1+2+1+2+0</f>
        <v>12</v>
      </c>
      <c r="H6" s="10">
        <f>5+3+3+0.5+4+3+5+4+4+1</f>
        <v>32.5</v>
      </c>
      <c r="I6" s="67">
        <f>F6+G6+H6</f>
        <v>58</v>
      </c>
    </row>
    <row r="7" spans="1:15" customHeight="1" ht="81">
      <c r="A7" s="4"/>
      <c r="B7" s="27" t="s">
        <v>160</v>
      </c>
      <c r="C7" s="26">
        <v>39221</v>
      </c>
      <c r="D7" s="25" t="s">
        <v>86</v>
      </c>
      <c r="E7" s="32" t="s">
        <v>161</v>
      </c>
      <c r="F7" s="4">
        <f>3+2+2+1+1</f>
        <v>9</v>
      </c>
      <c r="G7" s="4">
        <f>2+1+1+1+1</f>
        <v>6</v>
      </c>
      <c r="H7" s="10">
        <f>0.5+0.5+0.5+5+4+5+5+4</f>
        <v>24.5</v>
      </c>
      <c r="I7" s="11">
        <f>F7+G7+H7</f>
        <v>39.5</v>
      </c>
    </row>
    <row r="8" spans="1:15" customHeight="1" ht="80.1">
      <c r="A8" s="4"/>
      <c r="B8" s="25" t="s">
        <v>162</v>
      </c>
      <c r="C8" s="26">
        <v>39255</v>
      </c>
      <c r="D8" s="25" t="s">
        <v>86</v>
      </c>
      <c r="E8" s="32" t="s">
        <v>87</v>
      </c>
      <c r="F8" s="4">
        <f>3+2+2+1+1+0.5</f>
        <v>9.5</v>
      </c>
      <c r="G8" s="4">
        <f>2+1+1+1+1+0</f>
        <v>6</v>
      </c>
      <c r="H8" s="4">
        <f>0.5+5+3+5+0.5+4+4+1</f>
        <v>23</v>
      </c>
      <c r="I8" s="4">
        <f>F8+G8+H8</f>
        <v>38.5</v>
      </c>
    </row>
    <row r="9" spans="1:15" customHeight="1" ht="80.1" s="15" customFormat="1">
      <c r="A9" s="4"/>
      <c r="B9" s="25" t="s">
        <v>163</v>
      </c>
      <c r="C9" s="50">
        <v>39399</v>
      </c>
      <c r="D9" s="25" t="s">
        <v>86</v>
      </c>
      <c r="E9" s="32" t="s">
        <v>87</v>
      </c>
      <c r="F9" s="4">
        <f>2+2+1</f>
        <v>5</v>
      </c>
      <c r="G9" s="4">
        <f>5+5+5</f>
        <v>15</v>
      </c>
      <c r="H9" s="4">
        <f>4+0.5+0.5+5+0.5+4</f>
        <v>14.5</v>
      </c>
      <c r="I9" s="4">
        <f>F9+G9+H9</f>
        <v>34.5</v>
      </c>
    </row>
    <row r="10" spans="1:15" customHeight="1" ht="80.1" s="16" customFormat="1">
      <c r="A10" s="4"/>
      <c r="B10" s="27" t="s">
        <v>164</v>
      </c>
      <c r="C10" s="50">
        <v>38796</v>
      </c>
      <c r="D10" s="27" t="s">
        <v>50</v>
      </c>
      <c r="E10" s="27" t="s">
        <v>147</v>
      </c>
      <c r="F10" s="4">
        <f>2+2+1</f>
        <v>5</v>
      </c>
      <c r="G10" s="4">
        <f>2+3+5</f>
        <v>10</v>
      </c>
      <c r="H10" s="4">
        <f>4+5+4</f>
        <v>13</v>
      </c>
      <c r="I10" s="4">
        <f>F10+G10+H10</f>
        <v>28</v>
      </c>
    </row>
    <row r="11" spans="1:15" customHeight="1" ht="80.1">
      <c r="A11" s="4"/>
      <c r="B11" s="25" t="s">
        <v>165</v>
      </c>
      <c r="C11" s="26">
        <v>39158</v>
      </c>
      <c r="D11" s="25" t="s">
        <v>59</v>
      </c>
      <c r="E11" s="32" t="s">
        <v>66</v>
      </c>
      <c r="F11" s="4">
        <f>2+2+1</f>
        <v>5</v>
      </c>
      <c r="G11" s="4">
        <f>2+3+3</f>
        <v>8</v>
      </c>
      <c r="H11" s="4">
        <f>5+4+5</f>
        <v>14</v>
      </c>
      <c r="I11" s="4">
        <f>F11+G11+H11</f>
        <v>27</v>
      </c>
    </row>
    <row r="12" spans="1:15" customHeight="1" ht="80.1" s="56" customFormat="1">
      <c r="A12" s="4"/>
      <c r="B12" s="27" t="s">
        <v>166</v>
      </c>
      <c r="C12" s="50">
        <v>38614</v>
      </c>
      <c r="D12" s="25" t="s">
        <v>59</v>
      </c>
      <c r="E12" s="25" t="s">
        <v>66</v>
      </c>
      <c r="F12" s="4">
        <f>2+2+1</f>
        <v>5</v>
      </c>
      <c r="G12" s="4">
        <f>2+2+2</f>
        <v>6</v>
      </c>
      <c r="H12" s="4">
        <f>4+5+4</f>
        <v>13</v>
      </c>
      <c r="I12" s="4">
        <f>F12+G12+H12</f>
        <v>24</v>
      </c>
      <c r="J12" s="18"/>
      <c r="K12" s="18"/>
      <c r="L12" s="18"/>
      <c r="M12" s="18"/>
      <c r="N12" s="18"/>
      <c r="O12" s="18"/>
    </row>
    <row r="13" spans="1:15" customHeight="1" ht="80.1" s="16" customFormat="1">
      <c r="A13" s="4"/>
      <c r="B13" s="27" t="s">
        <v>167</v>
      </c>
      <c r="C13" s="26">
        <v>38470</v>
      </c>
      <c r="D13" s="27" t="s">
        <v>22</v>
      </c>
      <c r="E13" s="47" t="s">
        <v>23</v>
      </c>
      <c r="F13" s="4">
        <f>2+1</f>
        <v>3</v>
      </c>
      <c r="G13" s="4">
        <f>1+2</f>
        <v>3</v>
      </c>
      <c r="H13" s="4">
        <f>5+5</f>
        <v>10</v>
      </c>
      <c r="I13" s="4">
        <f>F13+G13+H13</f>
        <v>16</v>
      </c>
      <c r="J13" s="56"/>
      <c r="K13" s="56"/>
      <c r="L13" s="56"/>
      <c r="M13" s="56"/>
      <c r="N13" s="56"/>
      <c r="O13" s="56"/>
    </row>
    <row r="14" spans="1:15" customHeight="1" ht="80.1" s="18" customFormat="1">
      <c r="A14" s="4"/>
      <c r="B14" s="27" t="s">
        <v>168</v>
      </c>
      <c r="C14" s="50">
        <v>38670</v>
      </c>
      <c r="D14" s="25" t="s">
        <v>50</v>
      </c>
      <c r="E14" s="25" t="s">
        <v>147</v>
      </c>
      <c r="F14" s="4">
        <f>1+1</f>
        <v>2</v>
      </c>
      <c r="G14" s="4">
        <f>1+1</f>
        <v>2</v>
      </c>
      <c r="H14" s="4">
        <f>4+3</f>
        <v>7</v>
      </c>
      <c r="I14" s="4">
        <f>F14+G14+H14</f>
        <v>11</v>
      </c>
    </row>
    <row r="15" spans="1:15" customHeight="1" ht="80.1" s="18" customFormat="1">
      <c r="A15" s="4"/>
      <c r="B15" s="27" t="s">
        <v>169</v>
      </c>
      <c r="C15" s="50">
        <v>38833</v>
      </c>
      <c r="D15" s="27" t="s">
        <v>50</v>
      </c>
      <c r="E15" s="27" t="s">
        <v>170</v>
      </c>
      <c r="F15" s="4">
        <f>1</f>
        <v>1</v>
      </c>
      <c r="G15" s="4">
        <f>2</f>
        <v>2</v>
      </c>
      <c r="H15" s="4">
        <f>5</f>
        <v>5</v>
      </c>
      <c r="I15" s="4">
        <f>F15+G15+H15</f>
        <v>8</v>
      </c>
    </row>
    <row r="16" spans="1:15" customHeight="1" ht="80.1" s="18" customFormat="1">
      <c r="A16" s="10"/>
      <c r="B16" s="27" t="s">
        <v>171</v>
      </c>
      <c r="C16" s="26">
        <v>39338</v>
      </c>
      <c r="D16" s="58" t="s">
        <v>59</v>
      </c>
      <c r="E16" s="63" t="s">
        <v>66</v>
      </c>
      <c r="F16" s="4">
        <f>2</f>
        <v>2</v>
      </c>
      <c r="G16" s="4">
        <f>1</f>
        <v>1</v>
      </c>
      <c r="H16" s="10">
        <f>4+0.5+0.5</f>
        <v>5</v>
      </c>
      <c r="I16" s="4">
        <f>F16+G16+H16</f>
        <v>8</v>
      </c>
      <c r="J16" s="60"/>
      <c r="K16" s="60"/>
      <c r="L16" s="60"/>
      <c r="M16" s="60"/>
      <c r="N16" s="60"/>
      <c r="O16" s="60"/>
    </row>
    <row r="17" spans="1:15" customHeight="1" ht="80.1" s="18" customFormat="1">
      <c r="A17" s="4"/>
      <c r="B17" s="27" t="s">
        <v>172</v>
      </c>
      <c r="C17" s="50">
        <v>38255</v>
      </c>
      <c r="D17" s="25" t="s">
        <v>22</v>
      </c>
      <c r="E17" s="25" t="s">
        <v>23</v>
      </c>
      <c r="F17" s="4">
        <f>2</f>
        <v>2</v>
      </c>
      <c r="G17" s="4">
        <f>1</f>
        <v>1</v>
      </c>
      <c r="H17" s="4">
        <f>4</f>
        <v>4</v>
      </c>
      <c r="I17" s="4">
        <f>F17+G17+H17</f>
        <v>7</v>
      </c>
    </row>
    <row r="18" spans="1:15" customHeight="1" ht="80.1" s="18" customFormat="1">
      <c r="A18" s="4"/>
      <c r="B18" s="27" t="s">
        <v>173</v>
      </c>
      <c r="C18" s="50">
        <v>39029</v>
      </c>
      <c r="D18" s="25" t="s">
        <v>22</v>
      </c>
      <c r="E18" s="25" t="s">
        <v>23</v>
      </c>
      <c r="F18" s="4">
        <f>1</f>
        <v>1</v>
      </c>
      <c r="G18" s="4">
        <f>1</f>
        <v>1</v>
      </c>
      <c r="H18" s="4">
        <f>5</f>
        <v>5</v>
      </c>
      <c r="I18" s="4">
        <f>F18+G18+H18</f>
        <v>7</v>
      </c>
    </row>
    <row r="19" spans="1:15" customHeight="1" ht="80.1" s="18" customFormat="1">
      <c r="A19" s="10"/>
      <c r="B19" s="27" t="s">
        <v>174</v>
      </c>
      <c r="C19" s="26">
        <v>39250</v>
      </c>
      <c r="D19" s="27" t="s">
        <v>86</v>
      </c>
      <c r="E19" s="27" t="s">
        <v>87</v>
      </c>
      <c r="F19" s="10">
        <f>1</f>
        <v>1</v>
      </c>
      <c r="G19" s="10">
        <f>1</f>
        <v>1</v>
      </c>
      <c r="H19" s="10">
        <f>0.5+4</f>
        <v>4.5</v>
      </c>
      <c r="I19" s="10">
        <f>F19+G19+H19</f>
        <v>6.5</v>
      </c>
      <c r="J19" s="60"/>
      <c r="K19" s="60"/>
      <c r="L19" s="60"/>
      <c r="M19" s="60"/>
      <c r="N19" s="60"/>
      <c r="O19" s="60"/>
    </row>
    <row r="20" spans="1:15" customHeight="1" ht="80.1" s="18" customFormat="1">
      <c r="A20" s="4"/>
      <c r="B20" s="27" t="s">
        <v>175</v>
      </c>
      <c r="C20" s="50">
        <v>38631</v>
      </c>
      <c r="D20" s="25" t="s">
        <v>89</v>
      </c>
      <c r="E20" s="32" t="s">
        <v>176</v>
      </c>
      <c r="F20" s="4"/>
      <c r="G20" s="4"/>
      <c r="H20" s="4">
        <f>0.5</f>
        <v>0.5</v>
      </c>
      <c r="I20" s="4">
        <f>F20+G20+H20</f>
        <v>0.5</v>
      </c>
    </row>
    <row r="21" spans="1:15" customHeight="1" ht="80.1" s="60" customFormat="1">
      <c r="A21" s="4"/>
      <c r="B21" s="27" t="s">
        <v>177</v>
      </c>
      <c r="C21" s="50">
        <v>39144</v>
      </c>
      <c r="D21" s="25" t="s">
        <v>50</v>
      </c>
      <c r="E21" s="25" t="s">
        <v>147</v>
      </c>
      <c r="F21" s="4"/>
      <c r="G21" s="4"/>
      <c r="H21" s="4">
        <f>0.5</f>
        <v>0.5</v>
      </c>
      <c r="I21" s="4">
        <f>F21+G21+H21</f>
        <v>0.5</v>
      </c>
      <c r="J21" s="18"/>
      <c r="K21" s="18"/>
      <c r="L21" s="18"/>
      <c r="M21" s="18"/>
      <c r="N21" s="18"/>
      <c r="O21" s="18"/>
    </row>
    <row r="22" spans="1:15" customHeight="1" ht="80.1" s="18" customFormat="1">
      <c r="A22" s="4"/>
      <c r="B22" s="25" t="s">
        <v>178</v>
      </c>
      <c r="C22" s="50">
        <v>38908</v>
      </c>
      <c r="D22" s="25" t="s">
        <v>59</v>
      </c>
      <c r="E22" s="25" t="s">
        <v>66</v>
      </c>
      <c r="F22" s="4"/>
      <c r="G22" s="4"/>
      <c r="H22" s="4"/>
      <c r="I22" s="4">
        <f>F22+G22+H22</f>
        <v>0</v>
      </c>
    </row>
    <row r="23" spans="1:15" customHeight="1" ht="81" s="60" customFormat="1">
      <c r="A23" s="4"/>
      <c r="B23" s="27" t="s">
        <v>179</v>
      </c>
      <c r="C23" s="50">
        <v>38755</v>
      </c>
      <c r="D23" s="39" t="s">
        <v>50</v>
      </c>
      <c r="E23" s="39" t="s">
        <v>147</v>
      </c>
      <c r="F23" s="4"/>
      <c r="G23" s="4"/>
      <c r="H23" s="4"/>
      <c r="I23" s="11">
        <f>F23+G23+H23</f>
        <v>0</v>
      </c>
      <c r="J23" s="18"/>
      <c r="K23" s="18"/>
      <c r="L23" s="18"/>
      <c r="M23" s="18"/>
      <c r="N23" s="18"/>
      <c r="O23" s="18"/>
    </row>
    <row r="24" spans="1:15" customHeight="1" ht="80.1">
      <c r="A24" s="4"/>
      <c r="B24" s="27" t="s">
        <v>180</v>
      </c>
      <c r="C24" s="54">
        <v>38520</v>
      </c>
      <c r="D24" s="40" t="s">
        <v>59</v>
      </c>
      <c r="E24" s="40" t="s">
        <v>66</v>
      </c>
      <c r="F24" s="4"/>
      <c r="G24" s="4"/>
      <c r="H24" s="4"/>
      <c r="I24" s="11">
        <f>F24+G24+H24</f>
        <v>0</v>
      </c>
      <c r="J24" s="18"/>
      <c r="K24" s="18"/>
      <c r="L24" s="18"/>
      <c r="M24" s="18"/>
      <c r="N24" s="18"/>
      <c r="O24" s="18"/>
    </row>
    <row r="25" spans="1:15" customHeight="1" ht="15" s="16" customFormat="1">
      <c r="A25" s="12"/>
      <c r="B25" s="23"/>
      <c r="C25" s="24"/>
      <c r="D25" s="30"/>
      <c r="E25" s="30"/>
      <c r="F25" s="12"/>
      <c r="G25" s="12"/>
      <c r="H25" s="12"/>
      <c r="I25" s="12"/>
    </row>
    <row r="26" spans="1:15" customHeight="1" ht="15">
      <c r="J26" s="118" t="s">
        <v>27</v>
      </c>
      <c r="K26" s="118"/>
      <c r="L26" s="118"/>
      <c r="M26" s="118"/>
      <c r="N26" s="118"/>
      <c r="O26" s="118"/>
    </row>
    <row r="27" spans="1:15" customHeight="1" ht="15">
      <c r="J27" s="119" t="s">
        <v>17</v>
      </c>
      <c r="K27" s="119"/>
      <c r="L27" s="119" t="s">
        <v>18</v>
      </c>
      <c r="M27" s="119"/>
      <c r="N27" s="119" t="s">
        <v>19</v>
      </c>
      <c r="O27" s="119"/>
    </row>
    <row r="28" spans="1:15" customHeight="1" ht="15">
      <c r="J28" s="2" t="s">
        <v>28</v>
      </c>
      <c r="K28" s="5" t="s">
        <v>29</v>
      </c>
      <c r="L28" s="2" t="s">
        <v>30</v>
      </c>
      <c r="M28" s="5" t="s">
        <v>29</v>
      </c>
      <c r="N28" s="2" t="s">
        <v>31</v>
      </c>
      <c r="O28" s="5" t="s">
        <v>29</v>
      </c>
    </row>
    <row r="29" spans="1:15" customHeight="1" ht="39.6">
      <c r="J29" s="3" t="s">
        <v>32</v>
      </c>
      <c r="K29" s="5" t="s">
        <v>33</v>
      </c>
      <c r="L29" s="2" t="s">
        <v>34</v>
      </c>
      <c r="M29" s="5" t="s">
        <v>35</v>
      </c>
      <c r="N29" s="2" t="s">
        <v>36</v>
      </c>
      <c r="O29" s="5" t="s">
        <v>33</v>
      </c>
    </row>
    <row r="30" spans="1:15" customHeight="1" ht="15">
      <c r="J30" s="2" t="s">
        <v>37</v>
      </c>
      <c r="K30" s="5" t="s">
        <v>35</v>
      </c>
      <c r="L30" s="2" t="s">
        <v>38</v>
      </c>
      <c r="M30" s="5" t="s">
        <v>39</v>
      </c>
      <c r="N30" s="2" t="s">
        <v>40</v>
      </c>
      <c r="O30" s="5" t="s">
        <v>35</v>
      </c>
    </row>
    <row r="31" spans="1:15" customHeight="1" ht="15">
      <c r="J31" s="2" t="s">
        <v>41</v>
      </c>
      <c r="K31" s="5" t="s">
        <v>39</v>
      </c>
      <c r="L31" s="2" t="s">
        <v>42</v>
      </c>
      <c r="M31" s="5" t="s">
        <v>43</v>
      </c>
      <c r="N31" s="2"/>
      <c r="O31" s="5"/>
    </row>
    <row r="32" spans="1:15" customHeight="1" ht="15">
      <c r="J32" s="2" t="s">
        <v>45</v>
      </c>
      <c r="K32" s="5" t="s">
        <v>43</v>
      </c>
      <c r="L32" s="4"/>
      <c r="M32" s="6"/>
      <c r="N32" s="2" t="s">
        <v>44</v>
      </c>
      <c r="O32" s="5"/>
    </row>
    <row r="33" spans="1:15" customHeight="1" ht="15">
      <c r="J33" s="2"/>
      <c r="K33" s="5"/>
      <c r="L33" s="4"/>
      <c r="M33" s="6"/>
      <c r="N33" s="2" t="s">
        <v>46</v>
      </c>
      <c r="O33" s="7" t="s">
        <v>47</v>
      </c>
    </row>
    <row r="34" spans="1:15" customHeight="1" ht="15">
      <c r="J34" s="1"/>
      <c r="K34" s="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6:O26"/>
    <mergeCell ref="J27:K27"/>
    <mergeCell ref="L27:M27"/>
    <mergeCell ref="N27:O2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8"/>
  <sheetViews>
    <sheetView tabSelected="0" workbookViewId="0" zoomScale="90" zoomScaleNormal="90" showGridLines="true" showRowColHeaders="1">
      <selection activeCell="B2" sqref="B2"/>
    </sheetView>
  </sheetViews>
  <sheetFormatPr customHeight="true" defaultRowHeight="15" defaultColWidth="8.85546875" outlineLevelRow="0" outlineLevelCol="0"/>
  <cols>
    <col min="1" max="1" width="22.85546875" customWidth="true" style="14"/>
    <col min="2" max="2" width="24.42578125" customWidth="true" style="24"/>
    <col min="3" max="3" width="24.42578125" customWidth="true" style="24"/>
    <col min="4" max="4" width="11.42578125" customWidth="true" style="24"/>
    <col min="5" max="5" width="8.85546875" style="24"/>
    <col min="6" max="6" width="20.140625" customWidth="true" style="14"/>
    <col min="7" max="7" width="10.5703125" customWidth="true" style="14"/>
    <col min="8" max="8" width="8.85546875" style="14"/>
    <col min="9" max="9" width="7.42578125" customWidth="true" style="14"/>
    <col min="10" max="10" width="23.85546875" customWidth="true" style="14"/>
    <col min="11" max="11" width="8.85546875" style="14"/>
    <col min="12" max="12" width="8.85546875" style="14"/>
    <col min="13" max="13" width="8.85546875" style="14"/>
    <col min="14" max="14" width="11.42578125" customWidth="true" style="14"/>
  </cols>
  <sheetData>
    <row r="1" spans="1:15" customHeight="1" ht="21.95">
      <c r="A1" s="38" t="s">
        <v>12</v>
      </c>
      <c r="B1" s="20" t="s">
        <v>13</v>
      </c>
      <c r="C1" s="71" t="s">
        <v>14</v>
      </c>
      <c r="D1" s="71" t="s">
        <v>15</v>
      </c>
      <c r="E1" s="71" t="s">
        <v>16</v>
      </c>
      <c r="F1" s="71" t="s">
        <v>17</v>
      </c>
      <c r="G1" s="71" t="s">
        <v>18</v>
      </c>
      <c r="H1" s="71" t="s">
        <v>19</v>
      </c>
      <c r="I1" s="72" t="s">
        <v>20</v>
      </c>
      <c r="J1" s="24"/>
    </row>
    <row r="2" spans="1:15" customHeight="1" ht="78.6" s="84" customFormat="1">
      <c r="A2" s="29"/>
      <c r="B2" s="72" t="s">
        <v>181</v>
      </c>
      <c r="C2" s="82">
        <v>39786</v>
      </c>
      <c r="D2" s="77" t="s">
        <v>86</v>
      </c>
      <c r="E2" s="77" t="s">
        <v>87</v>
      </c>
      <c r="F2" s="29">
        <f>2+2+1</f>
        <v>5</v>
      </c>
      <c r="G2" s="29">
        <f>1+1+1</f>
        <v>3</v>
      </c>
      <c r="H2" s="29">
        <f>5+5+5</f>
        <v>15</v>
      </c>
      <c r="I2" s="29">
        <f>F2+G2+H2</f>
        <v>23</v>
      </c>
    </row>
    <row r="3" spans="1:15" customHeight="1" ht="78.6" s="18" customFormat="1">
      <c r="A3" s="4"/>
      <c r="B3" s="27"/>
      <c r="C3" s="26"/>
      <c r="D3" s="25"/>
      <c r="E3" s="25"/>
      <c r="F3" s="4"/>
      <c r="G3" s="4"/>
      <c r="H3" s="4"/>
      <c r="I3" s="4">
        <f>F3+G3+H3</f>
        <v>0</v>
      </c>
    </row>
    <row r="4" spans="1:15" customHeight="1" ht="30">
      <c r="A4" s="12"/>
      <c r="B4" s="30"/>
      <c r="C4" s="30"/>
      <c r="D4" s="30"/>
      <c r="E4" s="30"/>
      <c r="F4" s="12"/>
      <c r="G4" s="12"/>
      <c r="H4" s="12"/>
      <c r="I4" s="12"/>
    </row>
    <row r="5" spans="1:15" customHeight="1" ht="20.45">
      <c r="A5" s="12"/>
      <c r="B5" s="30"/>
      <c r="C5" s="30"/>
      <c r="D5" s="30"/>
      <c r="E5" s="30"/>
      <c r="F5" s="12"/>
      <c r="G5" s="12"/>
      <c r="H5" s="12"/>
      <c r="I5" s="12"/>
      <c r="J5" s="118" t="s">
        <v>27</v>
      </c>
      <c r="K5" s="118"/>
      <c r="L5" s="118"/>
      <c r="M5" s="118"/>
      <c r="N5" s="118"/>
      <c r="O5" s="118"/>
    </row>
    <row r="6" spans="1:15" customHeight="1" ht="30.95">
      <c r="A6" s="12"/>
      <c r="B6" s="23"/>
      <c r="C6" s="23"/>
      <c r="D6" s="30"/>
      <c r="E6" s="30"/>
      <c r="F6" s="12"/>
      <c r="G6" s="12"/>
      <c r="H6" s="12"/>
      <c r="I6" s="12"/>
      <c r="J6" s="119" t="s">
        <v>17</v>
      </c>
      <c r="K6" s="119"/>
      <c r="L6" s="119" t="s">
        <v>18</v>
      </c>
      <c r="M6" s="119"/>
      <c r="N6" s="119" t="s">
        <v>19</v>
      </c>
      <c r="O6" s="119"/>
    </row>
    <row r="7" spans="1:15" customHeight="1" ht="20.45">
      <c r="A7" s="12"/>
      <c r="B7" s="30"/>
      <c r="C7" s="30"/>
      <c r="D7" s="30"/>
      <c r="E7" s="30"/>
      <c r="F7" s="12"/>
      <c r="G7" s="12"/>
      <c r="H7" s="12"/>
      <c r="I7" s="12"/>
      <c r="J7" s="2" t="s">
        <v>28</v>
      </c>
      <c r="K7" s="5" t="s">
        <v>29</v>
      </c>
      <c r="L7" s="2" t="s">
        <v>30</v>
      </c>
      <c r="M7" s="5" t="s">
        <v>29</v>
      </c>
      <c r="N7" s="2" t="s">
        <v>31</v>
      </c>
      <c r="O7" s="5" t="s">
        <v>29</v>
      </c>
    </row>
    <row r="8" spans="1:15" customHeight="1" ht="51.6">
      <c r="A8" s="12"/>
      <c r="B8" s="30"/>
      <c r="C8" s="30"/>
      <c r="D8" s="30"/>
      <c r="E8" s="30"/>
      <c r="F8" s="12"/>
      <c r="G8" s="12"/>
      <c r="H8" s="12"/>
      <c r="I8" s="12"/>
      <c r="J8" s="3" t="s">
        <v>32</v>
      </c>
      <c r="K8" s="5" t="s">
        <v>33</v>
      </c>
      <c r="L8" s="2" t="s">
        <v>34</v>
      </c>
      <c r="M8" s="5" t="s">
        <v>35</v>
      </c>
      <c r="N8" s="2" t="s">
        <v>36</v>
      </c>
      <c r="O8" s="5" t="s">
        <v>33</v>
      </c>
    </row>
    <row r="9" spans="1:15" customHeight="1" ht="21">
      <c r="A9" s="12"/>
      <c r="B9" s="23"/>
      <c r="C9" s="23"/>
      <c r="D9" s="30"/>
      <c r="E9" s="30"/>
      <c r="F9" s="12"/>
      <c r="G9" s="12"/>
      <c r="H9" s="12"/>
      <c r="I9" s="12"/>
      <c r="J9" s="2" t="s">
        <v>37</v>
      </c>
      <c r="K9" s="5" t="s">
        <v>35</v>
      </c>
      <c r="L9" s="2" t="s">
        <v>38</v>
      </c>
      <c r="M9" s="5" t="s">
        <v>39</v>
      </c>
      <c r="N9" s="2" t="s">
        <v>40</v>
      </c>
      <c r="O9" s="5" t="s">
        <v>35</v>
      </c>
    </row>
    <row r="10" spans="1:15" customHeight="1" ht="23.45">
      <c r="A10" s="12"/>
      <c r="B10" s="23"/>
      <c r="C10" s="23"/>
      <c r="D10" s="30"/>
      <c r="E10" s="30"/>
      <c r="F10" s="12"/>
      <c r="G10" s="12"/>
      <c r="H10" s="12"/>
      <c r="I10" s="12"/>
      <c r="J10" s="2" t="s">
        <v>41</v>
      </c>
      <c r="K10" s="5" t="s">
        <v>39</v>
      </c>
      <c r="L10" s="2" t="s">
        <v>42</v>
      </c>
      <c r="M10" s="5" t="s">
        <v>43</v>
      </c>
      <c r="N10" s="2" t="s">
        <v>44</v>
      </c>
      <c r="O10" s="5"/>
    </row>
    <row r="11" spans="1:15" customHeight="1" ht="21">
      <c r="A11" s="12"/>
      <c r="B11" s="30"/>
      <c r="C11" s="30"/>
      <c r="D11" s="30"/>
      <c r="E11" s="30"/>
      <c r="F11" s="12"/>
      <c r="G11" s="12"/>
      <c r="H11" s="12"/>
      <c r="I11" s="12"/>
      <c r="J11" s="2" t="s">
        <v>45</v>
      </c>
      <c r="K11" s="5" t="s">
        <v>43</v>
      </c>
      <c r="L11" s="4"/>
      <c r="M11" s="6"/>
      <c r="N11" s="2" t="s">
        <v>46</v>
      </c>
      <c r="O11" s="7" t="s">
        <v>47</v>
      </c>
    </row>
    <row r="12" spans="1:15" customHeight="1" ht="14.1">
      <c r="A12" s="12"/>
      <c r="B12" s="30"/>
      <c r="C12" s="30"/>
      <c r="D12" s="30"/>
      <c r="E12" s="30"/>
      <c r="F12" s="12"/>
      <c r="G12" s="12"/>
      <c r="H12" s="12"/>
      <c r="I12" s="12"/>
      <c r="J12" s="2"/>
      <c r="K12" s="5"/>
      <c r="L12" s="4"/>
      <c r="M12" s="6"/>
      <c r="N12" s="2"/>
      <c r="O12" s="7"/>
    </row>
    <row r="13" spans="1:15" customHeight="1" ht="81">
      <c r="A13" s="12"/>
      <c r="B13" s="23"/>
      <c r="C13" s="23"/>
      <c r="D13" s="30"/>
      <c r="E13" s="30"/>
      <c r="F13" s="12"/>
      <c r="G13" s="12"/>
      <c r="H13" s="12"/>
      <c r="I13" s="12"/>
    </row>
    <row r="14" spans="1:15" customHeight="1" ht="81">
      <c r="A14" s="12"/>
      <c r="B14" s="23"/>
      <c r="C14" s="23"/>
      <c r="D14" s="30"/>
      <c r="E14" s="30"/>
      <c r="F14" s="12"/>
      <c r="G14" s="12"/>
      <c r="H14" s="12"/>
      <c r="I14" s="12"/>
    </row>
    <row r="15" spans="1:15" customHeight="1" ht="81">
      <c r="A15" s="12"/>
      <c r="B15" s="23"/>
      <c r="C15" s="23"/>
      <c r="D15" s="30"/>
      <c r="E15" s="30"/>
      <c r="F15" s="12"/>
      <c r="G15" s="12"/>
      <c r="H15" s="12"/>
      <c r="I15" s="12"/>
    </row>
    <row r="16" spans="1:15" customHeight="1" ht="81">
      <c r="A16" s="12"/>
      <c r="B16" s="30"/>
      <c r="C16" s="30"/>
      <c r="D16" s="30"/>
      <c r="E16" s="30"/>
      <c r="F16" s="12"/>
      <c r="G16" s="12"/>
      <c r="H16" s="12"/>
      <c r="I16" s="12"/>
    </row>
    <row r="17" spans="1:15" customHeight="1" ht="81">
      <c r="A17" s="12"/>
      <c r="B17" s="23"/>
      <c r="C17" s="23"/>
      <c r="D17" s="30"/>
      <c r="E17" s="30"/>
      <c r="F17" s="12"/>
      <c r="G17" s="12"/>
      <c r="H17" s="12"/>
      <c r="I17" s="12"/>
    </row>
    <row r="18" spans="1:15" customHeight="1" ht="81">
      <c r="A18" s="12"/>
      <c r="B18" s="23"/>
      <c r="C18" s="23"/>
      <c r="D18" s="30"/>
      <c r="E18" s="30"/>
      <c r="F18" s="12"/>
      <c r="G18" s="12"/>
      <c r="H18" s="12"/>
      <c r="I18" s="12"/>
    </row>
    <row r="19" spans="1:15" customHeight="1" ht="81">
      <c r="A19" s="12"/>
      <c r="B19" s="30"/>
      <c r="C19" s="30"/>
      <c r="D19" s="30"/>
      <c r="E19" s="30"/>
      <c r="F19" s="12"/>
      <c r="G19" s="12"/>
      <c r="H19" s="12"/>
      <c r="I19" s="12"/>
    </row>
    <row r="20" spans="1:15" customHeight="1" ht="15">
      <c r="A20" s="12"/>
      <c r="B20" s="23"/>
      <c r="C20" s="23"/>
      <c r="D20" s="30"/>
      <c r="E20" s="30"/>
      <c r="F20" s="12"/>
      <c r="G20" s="12"/>
      <c r="H20" s="12"/>
      <c r="I20" s="12"/>
    </row>
    <row r="21" spans="1:15" customHeight="1" ht="15">
      <c r="A21" s="12"/>
      <c r="B21" s="23"/>
      <c r="C21" s="23"/>
      <c r="D21" s="30"/>
      <c r="E21" s="30"/>
      <c r="F21" s="12"/>
      <c r="G21" s="12"/>
      <c r="H21" s="12"/>
      <c r="I21" s="12"/>
    </row>
    <row r="22" spans="1:15" customHeight="1" ht="15">
      <c r="A22" s="12"/>
      <c r="B22" s="23"/>
      <c r="C22" s="23"/>
      <c r="D22" s="23"/>
      <c r="E22" s="30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customHeight="1" ht="15">
      <c r="A23" s="12"/>
      <c r="B23" s="23"/>
      <c r="C23" s="23"/>
      <c r="D23" s="23"/>
      <c r="E23" s="30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customHeight="1" ht="15">
      <c r="A24" s="12"/>
      <c r="B24" s="23"/>
      <c r="C24" s="23"/>
      <c r="D24" s="23"/>
      <c r="E24" s="30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customHeight="1" ht="15">
      <c r="A25" s="12"/>
      <c r="B25" s="23"/>
      <c r="C25" s="23"/>
      <c r="D25" s="23"/>
      <c r="E25" s="30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customHeight="1" ht="15">
      <c r="I26" s="12"/>
      <c r="J26" s="116"/>
      <c r="K26" s="116"/>
      <c r="L26" s="116"/>
      <c r="M26" s="116"/>
      <c r="N26" s="116"/>
      <c r="O26" s="116"/>
    </row>
    <row r="27" spans="1:15" customHeight="1" ht="15">
      <c r="I27" s="12"/>
      <c r="J27" s="117"/>
      <c r="K27" s="117"/>
      <c r="L27" s="117"/>
      <c r="M27" s="117"/>
      <c r="N27" s="117"/>
      <c r="O27" s="117"/>
    </row>
    <row r="28" spans="1:15" customHeight="1" ht="15">
      <c r="I28" s="12"/>
      <c r="J28" s="42"/>
      <c r="K28" s="43"/>
      <c r="L28" s="42"/>
      <c r="M28" s="43"/>
      <c r="N28" s="42"/>
      <c r="O28" s="43"/>
    </row>
    <row r="29" spans="1:15" customHeight="1" ht="39.6">
      <c r="I29" s="12"/>
      <c r="J29" s="48"/>
      <c r="K29" s="43"/>
      <c r="L29" s="42"/>
      <c r="M29" s="43"/>
      <c r="N29" s="42"/>
      <c r="O29" s="43"/>
    </row>
    <row r="30" spans="1:15" customHeight="1" ht="15">
      <c r="I30" s="12"/>
      <c r="J30" s="42"/>
      <c r="K30" s="43"/>
      <c r="L30" s="42"/>
      <c r="M30" s="43"/>
      <c r="N30" s="42"/>
      <c r="O30" s="43"/>
    </row>
    <row r="31" spans="1:15" customHeight="1" ht="15">
      <c r="I31" s="12"/>
      <c r="J31" s="42"/>
      <c r="K31" s="43"/>
      <c r="L31" s="42"/>
      <c r="M31" s="43"/>
      <c r="N31" s="42"/>
      <c r="O31" s="43"/>
    </row>
    <row r="32" spans="1:15" customHeight="1" ht="15">
      <c r="I32" s="12"/>
      <c r="J32" s="42"/>
      <c r="K32" s="43"/>
      <c r="L32" s="12"/>
      <c r="M32" s="44"/>
      <c r="N32" s="42"/>
      <c r="O32" s="45"/>
    </row>
    <row r="33" spans="1:15" customHeight="1" ht="15">
      <c r="I33" s="12"/>
      <c r="J33" s="42"/>
      <c r="K33" s="43"/>
      <c r="L33" s="12"/>
      <c r="M33" s="44"/>
      <c r="N33" s="42"/>
      <c r="O33" s="45"/>
    </row>
    <row r="34" spans="1:15" customHeight="1" ht="15">
      <c r="I34" s="12"/>
      <c r="J34" s="42"/>
      <c r="K34" s="12"/>
      <c r="L34" s="12"/>
      <c r="M34" s="12"/>
      <c r="N34" s="12"/>
      <c r="O34" s="12"/>
    </row>
    <row r="35" spans="1:15" customHeight="1" ht="15">
      <c r="I35" s="12"/>
      <c r="J35" s="12"/>
      <c r="K35" s="12"/>
      <c r="L35" s="12"/>
      <c r="M35" s="12"/>
      <c r="N35" s="12"/>
      <c r="O35" s="12"/>
    </row>
    <row r="36" spans="1:15" customHeight="1" ht="15">
      <c r="I36" s="12"/>
      <c r="J36" s="12"/>
      <c r="K36" s="12"/>
      <c r="L36" s="12"/>
      <c r="M36" s="12"/>
      <c r="N36" s="12"/>
      <c r="O36" s="12"/>
    </row>
    <row r="37" spans="1:15" customHeight="1" ht="15">
      <c r="I37" s="12"/>
      <c r="J37" s="12"/>
      <c r="K37" s="12"/>
      <c r="L37" s="12"/>
      <c r="M37" s="12"/>
      <c r="N37" s="12"/>
      <c r="O37" s="12"/>
    </row>
    <row r="38" spans="1:15" customHeight="1" ht="15">
      <c r="I38" s="12"/>
      <c r="J38" s="12"/>
      <c r="K38" s="12"/>
      <c r="L38" s="12"/>
      <c r="M38" s="12"/>
      <c r="N38" s="12"/>
      <c r="O38" s="1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6:O26"/>
    <mergeCell ref="J27:K27"/>
    <mergeCell ref="L27:M27"/>
    <mergeCell ref="N27:O27"/>
    <mergeCell ref="J5:O5"/>
    <mergeCell ref="J6:K6"/>
    <mergeCell ref="L6:M6"/>
    <mergeCell ref="N6:O6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инфо</vt:lpstr>
      <vt:lpstr>Masters 50-59</vt:lpstr>
      <vt:lpstr>Masters  40-49</vt:lpstr>
      <vt:lpstr>Senior Women 30-39</vt:lpstr>
      <vt:lpstr>Senior Women 18-29</vt:lpstr>
      <vt:lpstr>Senior Men 30-39</vt:lpstr>
      <vt:lpstr>Senior Men 18-29 </vt:lpstr>
      <vt:lpstr>Junior 15-17</vt:lpstr>
      <vt:lpstr>Novice Men 10-14 </vt:lpstr>
      <vt:lpstr>Novice 10-14</vt:lpstr>
      <vt:lpstr>Pre-Novice  Men</vt:lpstr>
      <vt:lpstr>Pre-Novice 5-9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Алсер</dc:creator>
  <cp:lastModifiedBy>HP</cp:lastModifiedBy>
  <dcterms:created xsi:type="dcterms:W3CDTF">2021-02-14T19:01:19+02:00</dcterms:created>
  <dcterms:modified xsi:type="dcterms:W3CDTF">2022-12-31T06:38:02+02:00</dcterms:modified>
  <dc:title>Untitled Spreadsheet</dc:title>
  <dc:description/>
  <dc:subject/>
  <cp:keywords/>
  <cp:category/>
</cp:coreProperties>
</file>