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827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HP\Downloads\КФПСЭ\рейтинг атлета\рейтинг 2023\"/>
    </mc:Choice>
  </mc:AlternateContent>
  <xr:revisionPtr revIDLastSave="0" documentId="13_ncr:1_{B0CACBE4-A040-4C52-B244-C398E501968E}" xr6:coauthVersionLast="37" xr6:coauthVersionMax="37" xr10:uidLastSave="{00000000-0000-0000-0000-000000000000}"/>
  <bookViews>
    <workbookView xWindow="0" yWindow="0" windowWidth="28800" windowHeight="12225" tabRatio="775" activeTab="7" xr2:uid="{00000000-000D-0000-FFFF-FFFF00000000}"/>
  </bookViews>
  <sheets>
    <sheet name="инфо" sheetId="7" r:id="rId1"/>
    <sheet name="Masters 50-59" sheetId="13" r:id="rId2"/>
    <sheet name="Masters  40-49" sheetId="11" r:id="rId3"/>
    <sheet name="Senior Women 30-39" sheetId="12" r:id="rId4"/>
    <sheet name="Senior Men 30-49" sheetId="14" r:id="rId5"/>
    <sheet name="Senior Women 18-29" sheetId="5" r:id="rId6"/>
    <sheet name="Senior Men 18-29 " sheetId="6" r:id="rId7"/>
    <sheet name="Junior 15-17" sheetId="4" r:id="rId8"/>
    <sheet name="Novice Men 10-14 " sheetId="10" r:id="rId9"/>
    <sheet name="Novice 10-14" sheetId="1" r:id="rId10"/>
    <sheet name="Pre-Novice  Men" sheetId="9" state="hidden" r:id="rId11"/>
    <sheet name="Pre-Novice 5-9 " sheetId="8" r:id="rId12"/>
  </sheets>
  <definedNames>
    <definedName name="_xlnm._FilterDatabase" localSheetId="7" hidden="1">'Junior 15-17'!$A$1:$I$29</definedName>
    <definedName name="_xlnm._FilterDatabase" localSheetId="2" hidden="1">'Masters  40-49'!$A$1:$I$14</definedName>
    <definedName name="_xlnm._FilterDatabase" localSheetId="9" hidden="1">'Novice 10-14'!$A$1:$I$71</definedName>
    <definedName name="_xlnm._FilterDatabase" localSheetId="8" hidden="1">'Novice Men 10-14 '!$A$1:$I$4</definedName>
    <definedName name="_xlnm._FilterDatabase" localSheetId="11" hidden="1">'Pre-Novice 5-9 '!$A$1:$I$8</definedName>
    <definedName name="_xlnm._FilterDatabase" localSheetId="6" hidden="1">'Senior Men 18-29 '!$A$1:$I$5</definedName>
    <definedName name="_xlnm._FilterDatabase" localSheetId="4" hidden="1">'Senior Men 30-49'!$A$1:$I$3</definedName>
    <definedName name="_xlnm._FilterDatabase" localSheetId="5" hidden="1">'Senior Women 18-29'!$A$1:$I$38</definedName>
    <definedName name="_xlnm._FilterDatabase" localSheetId="3" hidden="1">'Senior Women 30-39'!$I$1:$I$44</definedName>
  </definedNames>
  <calcPr calcId="179021"/>
</workbook>
</file>

<file path=xl/calcChain.xml><?xml version="1.0" encoding="utf-8"?>
<calcChain xmlns="http://schemas.openxmlformats.org/spreadsheetml/2006/main">
  <c r="I48" i="1" l="1"/>
  <c r="F12" i="1" l="1"/>
  <c r="G12" i="1"/>
  <c r="H12" i="1"/>
  <c r="H2" i="1" l="1"/>
  <c r="G2" i="1"/>
  <c r="F2" i="1"/>
  <c r="I2" i="1" s="1"/>
  <c r="H6" i="5" l="1"/>
  <c r="G6" i="5"/>
  <c r="F6" i="5"/>
  <c r="H4" i="14"/>
  <c r="H2" i="14"/>
  <c r="H3" i="5"/>
  <c r="H2" i="5"/>
  <c r="H18" i="4"/>
  <c r="H11" i="5"/>
  <c r="H4" i="5"/>
  <c r="H3" i="4"/>
  <c r="G3" i="4"/>
  <c r="F3" i="4"/>
  <c r="H9" i="4"/>
  <c r="G9" i="4"/>
  <c r="F9" i="4"/>
  <c r="H8" i="4"/>
  <c r="G8" i="4"/>
  <c r="F8" i="4"/>
  <c r="H2" i="4"/>
  <c r="G2" i="4"/>
  <c r="F2" i="4"/>
  <c r="H4" i="4"/>
  <c r="G4" i="4"/>
  <c r="F4" i="4"/>
  <c r="H5" i="4"/>
  <c r="G5" i="4"/>
  <c r="F5" i="4"/>
  <c r="H10" i="1"/>
  <c r="H8" i="1"/>
  <c r="G2" i="14" l="1"/>
  <c r="F2" i="14"/>
  <c r="G3" i="5"/>
  <c r="F3" i="5"/>
  <c r="G2" i="5"/>
  <c r="F2" i="5"/>
  <c r="G8" i="1"/>
  <c r="F8" i="1"/>
  <c r="G10" i="1"/>
  <c r="F10" i="1"/>
  <c r="H10" i="5" l="1"/>
  <c r="G10" i="5"/>
  <c r="F10" i="5"/>
  <c r="H2" i="12"/>
  <c r="G2" i="12"/>
  <c r="F2" i="12"/>
  <c r="H2" i="13"/>
  <c r="G2" i="13"/>
  <c r="F2" i="13"/>
  <c r="H8" i="11"/>
  <c r="G8" i="11"/>
  <c r="F8" i="11"/>
  <c r="H13" i="11"/>
  <c r="G13" i="11"/>
  <c r="F13" i="11"/>
  <c r="H7" i="14"/>
  <c r="G7" i="14"/>
  <c r="F7" i="14"/>
  <c r="H21" i="12"/>
  <c r="G21" i="12"/>
  <c r="F21" i="12"/>
  <c r="H6" i="12"/>
  <c r="G6" i="12"/>
  <c r="F6" i="12"/>
  <c r="H11" i="12"/>
  <c r="G11" i="12"/>
  <c r="F11" i="12"/>
  <c r="H30" i="12"/>
  <c r="I30" i="12" s="1"/>
  <c r="H23" i="12"/>
  <c r="G23" i="12"/>
  <c r="F23" i="12"/>
  <c r="H22" i="12"/>
  <c r="G22" i="12"/>
  <c r="F22" i="12"/>
  <c r="H15" i="12"/>
  <c r="G15" i="12"/>
  <c r="F15" i="12"/>
  <c r="G11" i="5"/>
  <c r="F11" i="5"/>
  <c r="H12" i="5"/>
  <c r="G12" i="5"/>
  <c r="F12" i="5"/>
  <c r="H24" i="5"/>
  <c r="H17" i="5"/>
  <c r="G17" i="5"/>
  <c r="F17" i="5"/>
  <c r="H15" i="5"/>
  <c r="G15" i="5"/>
  <c r="F15" i="5"/>
  <c r="H26" i="5"/>
  <c r="G26" i="5"/>
  <c r="F26" i="5"/>
  <c r="H14" i="4"/>
  <c r="G14" i="4"/>
  <c r="F14" i="4"/>
  <c r="H16" i="4"/>
  <c r="G16" i="4"/>
  <c r="F16" i="4"/>
  <c r="H43" i="1"/>
  <c r="G43" i="1"/>
  <c r="F43" i="1"/>
  <c r="H48" i="1"/>
  <c r="G48" i="1"/>
  <c r="F48" i="1"/>
  <c r="H22" i="1"/>
  <c r="G22" i="1"/>
  <c r="F22" i="1"/>
  <c r="H34" i="1"/>
  <c r="G34" i="1"/>
  <c r="F34" i="1"/>
  <c r="H29" i="1"/>
  <c r="G29" i="1"/>
  <c r="F29" i="1"/>
  <c r="I21" i="12" l="1"/>
  <c r="I22" i="1"/>
  <c r="I7" i="14"/>
  <c r="I23" i="12"/>
  <c r="I22" i="12"/>
  <c r="H2" i="6"/>
  <c r="G2" i="6"/>
  <c r="F2" i="6"/>
  <c r="H3" i="6"/>
  <c r="G3" i="6"/>
  <c r="F3" i="6"/>
  <c r="H7" i="5"/>
  <c r="G7" i="5"/>
  <c r="F7" i="5"/>
  <c r="H5" i="5"/>
  <c r="G5" i="5"/>
  <c r="F5" i="5"/>
  <c r="H8" i="5"/>
  <c r="G8" i="5"/>
  <c r="F8" i="5"/>
  <c r="H3" i="14"/>
  <c r="G3" i="14"/>
  <c r="F3" i="14"/>
  <c r="H4" i="12"/>
  <c r="G4" i="12"/>
  <c r="F4" i="12"/>
  <c r="H5" i="12"/>
  <c r="G5" i="12"/>
  <c r="F5" i="12"/>
  <c r="H3" i="12"/>
  <c r="G3" i="12"/>
  <c r="F3" i="12"/>
  <c r="H12" i="12"/>
  <c r="G12" i="12"/>
  <c r="F12" i="12"/>
  <c r="H13" i="5"/>
  <c r="G13" i="5"/>
  <c r="F13" i="5"/>
  <c r="H3" i="1"/>
  <c r="G3" i="1"/>
  <c r="F3" i="1"/>
  <c r="H5" i="1"/>
  <c r="G5" i="1"/>
  <c r="F5" i="1"/>
  <c r="H7" i="1"/>
  <c r="G7" i="1"/>
  <c r="F7" i="1"/>
  <c r="H4" i="1"/>
  <c r="G4" i="1"/>
  <c r="F4" i="1"/>
  <c r="H13" i="1"/>
  <c r="G13" i="1"/>
  <c r="F13" i="1"/>
  <c r="H25" i="1"/>
  <c r="G25" i="1"/>
  <c r="F25" i="1"/>
  <c r="H6" i="4"/>
  <c r="G6" i="4"/>
  <c r="F6" i="4"/>
  <c r="H7" i="4"/>
  <c r="G7" i="4"/>
  <c r="F7" i="4"/>
  <c r="H11" i="1"/>
  <c r="G11" i="1"/>
  <c r="F11" i="1"/>
  <c r="H3" i="13"/>
  <c r="G3" i="13"/>
  <c r="F3" i="13"/>
  <c r="H2" i="11"/>
  <c r="G2" i="11"/>
  <c r="F2" i="11"/>
  <c r="H5" i="11"/>
  <c r="G5" i="11"/>
  <c r="F5" i="11"/>
  <c r="H4" i="11"/>
  <c r="G4" i="11"/>
  <c r="F4" i="11"/>
  <c r="H7" i="11"/>
  <c r="G7" i="11"/>
  <c r="F7" i="11"/>
  <c r="H10" i="11"/>
  <c r="G10" i="11"/>
  <c r="F10" i="11"/>
  <c r="H14" i="11"/>
  <c r="I14" i="11" s="1"/>
  <c r="G14" i="11"/>
  <c r="F14" i="11"/>
  <c r="H28" i="12"/>
  <c r="H14" i="12"/>
  <c r="H9" i="12"/>
  <c r="G9" i="12"/>
  <c r="F9" i="12"/>
  <c r="H8" i="12"/>
  <c r="G8" i="12"/>
  <c r="F8" i="12"/>
  <c r="H29" i="12"/>
  <c r="I29" i="12" s="1"/>
  <c r="H26" i="12"/>
  <c r="H25" i="12"/>
  <c r="H24" i="12"/>
  <c r="H10" i="12"/>
  <c r="G10" i="12"/>
  <c r="F10" i="12"/>
  <c r="H7" i="12"/>
  <c r="G7" i="12"/>
  <c r="F7" i="12"/>
  <c r="H9" i="5"/>
  <c r="G9" i="5"/>
  <c r="F9" i="5"/>
  <c r="H16" i="5"/>
  <c r="H36" i="5"/>
  <c r="I36" i="5" s="1"/>
  <c r="H22" i="5"/>
  <c r="G22" i="5"/>
  <c r="F22" i="5"/>
  <c r="H14" i="5"/>
  <c r="G14" i="5"/>
  <c r="F14" i="5"/>
  <c r="H35" i="5"/>
  <c r="I35" i="5" s="1"/>
  <c r="H28" i="5"/>
  <c r="G24" i="5"/>
  <c r="F24" i="5"/>
  <c r="H25" i="5"/>
  <c r="G25" i="5"/>
  <c r="F25" i="5"/>
  <c r="H20" i="4"/>
  <c r="G20" i="4"/>
  <c r="F20" i="4"/>
  <c r="H10" i="4"/>
  <c r="G10" i="4"/>
  <c r="F10" i="4"/>
  <c r="H13" i="4"/>
  <c r="G13" i="4"/>
  <c r="F13" i="4"/>
  <c r="H15" i="4"/>
  <c r="G15" i="4"/>
  <c r="F15" i="4"/>
  <c r="H12" i="4"/>
  <c r="G12" i="4"/>
  <c r="F12" i="4"/>
  <c r="H30" i="4"/>
  <c r="I30" i="4" s="1"/>
  <c r="H26" i="4"/>
  <c r="G26" i="4"/>
  <c r="F26" i="4"/>
  <c r="H17" i="4"/>
  <c r="G17" i="4"/>
  <c r="F17" i="4"/>
  <c r="H25" i="4"/>
  <c r="G25" i="4"/>
  <c r="F25" i="4"/>
  <c r="H16" i="1"/>
  <c r="G16" i="1"/>
  <c r="F16" i="1"/>
  <c r="H27" i="1"/>
  <c r="G27" i="1"/>
  <c r="F27" i="1"/>
  <c r="H53" i="1"/>
  <c r="H30" i="1"/>
  <c r="H23" i="1"/>
  <c r="G23" i="1"/>
  <c r="F23" i="1"/>
  <c r="H31" i="1"/>
  <c r="G31" i="1"/>
  <c r="F31" i="1"/>
  <c r="H54" i="1"/>
  <c r="H6" i="1"/>
  <c r="G6" i="1"/>
  <c r="F6" i="1"/>
  <c r="H19" i="1"/>
  <c r="G19" i="1"/>
  <c r="F19" i="1"/>
  <c r="G2" i="10"/>
  <c r="H2" i="10"/>
  <c r="F2" i="10"/>
  <c r="H74" i="1"/>
  <c r="I74" i="1" s="1"/>
  <c r="H73" i="1"/>
  <c r="I73" i="1" s="1"/>
  <c r="H49" i="1"/>
  <c r="H45" i="1"/>
  <c r="G45" i="1"/>
  <c r="F45" i="1"/>
  <c r="H14" i="1"/>
  <c r="G14" i="1"/>
  <c r="F14" i="1"/>
  <c r="H26" i="1"/>
  <c r="G26" i="1"/>
  <c r="F26" i="1"/>
  <c r="H24" i="1"/>
  <c r="G24" i="1"/>
  <c r="F24" i="1"/>
  <c r="H55" i="1"/>
  <c r="H56" i="1"/>
  <c r="H40" i="1"/>
  <c r="F40" i="1"/>
  <c r="H28" i="1"/>
  <c r="G28" i="1"/>
  <c r="F28" i="1"/>
  <c r="H41" i="1"/>
  <c r="G41" i="1"/>
  <c r="F41" i="1"/>
  <c r="H9" i="1"/>
  <c r="G9" i="1"/>
  <c r="F9" i="1"/>
  <c r="H72" i="1"/>
  <c r="I72" i="1" s="1"/>
  <c r="H71" i="1"/>
  <c r="H18" i="1"/>
  <c r="H44" i="1"/>
  <c r="G44" i="1"/>
  <c r="F44" i="1"/>
  <c r="H20" i="1"/>
  <c r="G20" i="1"/>
  <c r="F20" i="1"/>
  <c r="H36" i="1"/>
  <c r="H39" i="1"/>
  <c r="H52" i="1"/>
  <c r="H15" i="1"/>
  <c r="G15" i="1"/>
  <c r="F15" i="1"/>
  <c r="H21" i="1"/>
  <c r="G21" i="1"/>
  <c r="F21" i="1"/>
  <c r="H3" i="10"/>
  <c r="G3" i="10"/>
  <c r="F3" i="10"/>
  <c r="H3" i="8"/>
  <c r="G3" i="8"/>
  <c r="F3" i="8"/>
  <c r="H4" i="8"/>
  <c r="G4" i="8"/>
  <c r="F4" i="8"/>
  <c r="H5" i="8"/>
  <c r="G5" i="8"/>
  <c r="F5" i="8"/>
  <c r="H8" i="8"/>
  <c r="H6" i="8"/>
  <c r="G6" i="8"/>
  <c r="F6" i="8"/>
  <c r="H7" i="8"/>
  <c r="G7" i="8"/>
  <c r="F7" i="8"/>
  <c r="H2" i="8"/>
  <c r="G2" i="8"/>
  <c r="F2" i="8"/>
  <c r="I15" i="4" l="1"/>
  <c r="I26" i="4"/>
  <c r="I25" i="5"/>
  <c r="I45" i="1"/>
  <c r="I8" i="12"/>
  <c r="I57" i="1"/>
  <c r="I7" i="8" l="1"/>
  <c r="I6" i="8" l="1"/>
  <c r="I36" i="1"/>
  <c r="I6" i="14" l="1"/>
  <c r="I3" i="14"/>
  <c r="I3" i="10" l="1"/>
  <c r="I12" i="4"/>
  <c r="I22" i="5" l="1"/>
  <c r="I5" i="14"/>
  <c r="H21" i="5" l="1"/>
  <c r="H3" i="11"/>
  <c r="G3" i="11"/>
  <c r="F3" i="11"/>
  <c r="H38" i="1"/>
  <c r="H12" i="11"/>
  <c r="G12" i="11"/>
  <c r="F12" i="11"/>
  <c r="I3" i="8"/>
  <c r="I5" i="8"/>
  <c r="I4" i="8"/>
  <c r="H35" i="1"/>
  <c r="G18" i="1"/>
  <c r="F18" i="1"/>
  <c r="H17" i="1"/>
  <c r="G17" i="1"/>
  <c r="F17" i="1"/>
  <c r="H51" i="1"/>
  <c r="H19" i="4"/>
  <c r="H11" i="4"/>
  <c r="G11" i="4"/>
  <c r="F11" i="4"/>
  <c r="H27" i="5"/>
  <c r="H19" i="5"/>
  <c r="F6" i="11" l="1"/>
  <c r="H6" i="11"/>
  <c r="G6" i="11"/>
  <c r="I11" i="12" l="1"/>
  <c r="I4" i="11"/>
  <c r="I13" i="11"/>
  <c r="I10" i="11"/>
  <c r="I7" i="11"/>
  <c r="G4" i="5"/>
  <c r="F4" i="5"/>
  <c r="H4" i="6"/>
  <c r="G4" i="6"/>
  <c r="F4" i="6"/>
  <c r="G18" i="4"/>
  <c r="F18" i="4"/>
  <c r="H9" i="11"/>
  <c r="G9" i="11"/>
  <c r="F9" i="11"/>
  <c r="I3" i="6"/>
  <c r="I5" i="6"/>
  <c r="G4" i="14"/>
  <c r="F4" i="14"/>
  <c r="I4" i="14" s="1"/>
  <c r="G16" i="5"/>
  <c r="F16" i="5"/>
  <c r="H29" i="4"/>
  <c r="I29" i="4" s="1"/>
  <c r="H22" i="4"/>
  <c r="G22" i="4"/>
  <c r="F22" i="4"/>
  <c r="G21" i="4"/>
  <c r="H21" i="4"/>
  <c r="F21" i="4"/>
  <c r="H65" i="1"/>
  <c r="H66" i="1"/>
  <c r="G30" i="1"/>
  <c r="F30" i="1"/>
  <c r="I2" i="11" l="1"/>
  <c r="I9" i="11"/>
  <c r="I12" i="11"/>
  <c r="I8" i="11"/>
  <c r="I2" i="6"/>
  <c r="I4" i="6"/>
  <c r="I2" i="14"/>
  <c r="I4" i="5"/>
  <c r="I2" i="5"/>
  <c r="I34" i="5"/>
  <c r="I6" i="5"/>
  <c r="I14" i="5"/>
  <c r="I37" i="5"/>
  <c r="I38" i="5"/>
  <c r="I11" i="5"/>
  <c r="I39" i="5"/>
  <c r="I40" i="5"/>
  <c r="I10" i="5"/>
  <c r="I28" i="5"/>
  <c r="I41" i="5"/>
  <c r="I15" i="5"/>
  <c r="I18" i="5"/>
  <c r="I32" i="5"/>
  <c r="I33" i="5"/>
  <c r="I3" i="5"/>
  <c r="I16" i="5"/>
  <c r="I23" i="5"/>
  <c r="I24" i="5"/>
  <c r="I13" i="5"/>
  <c r="I21" i="5"/>
  <c r="I9" i="5"/>
  <c r="I12" i="5"/>
  <c r="I28" i="12"/>
  <c r="I31" i="12"/>
  <c r="I26" i="12"/>
  <c r="I20" i="12"/>
  <c r="I33" i="12"/>
  <c r="I15" i="12"/>
  <c r="I10" i="12"/>
  <c r="I34" i="12"/>
  <c r="I25" i="12"/>
  <c r="I32" i="12"/>
  <c r="I9" i="12"/>
  <c r="I2" i="10"/>
  <c r="H47" i="1"/>
  <c r="G47" i="1"/>
  <c r="F47" i="1"/>
  <c r="H46" i="1"/>
  <c r="G46" i="1"/>
  <c r="F46" i="1"/>
  <c r="H19" i="12"/>
  <c r="G19" i="12"/>
  <c r="F19" i="12"/>
  <c r="H16" i="12"/>
  <c r="G16" i="12"/>
  <c r="F16" i="12"/>
  <c r="I12" i="1"/>
  <c r="H4" i="13"/>
  <c r="G4" i="13"/>
  <c r="F4" i="13"/>
  <c r="I3" i="13"/>
  <c r="H5" i="13"/>
  <c r="G5" i="13"/>
  <c r="F5" i="13"/>
  <c r="H15" i="11"/>
  <c r="G15" i="11"/>
  <c r="F15" i="11"/>
  <c r="H11" i="11"/>
  <c r="G11" i="11"/>
  <c r="F11" i="11"/>
  <c r="H18" i="12"/>
  <c r="G18" i="12"/>
  <c r="F18" i="12"/>
  <c r="G14" i="12"/>
  <c r="F14" i="12"/>
  <c r="H13" i="12"/>
  <c r="G13" i="12"/>
  <c r="F13" i="12"/>
  <c r="I12" i="12"/>
  <c r="H27" i="12"/>
  <c r="I27" i="12" s="1"/>
  <c r="I24" i="12"/>
  <c r="H17" i="12"/>
  <c r="G17" i="12"/>
  <c r="F17" i="12"/>
  <c r="H29" i="5"/>
  <c r="I29" i="5" s="1"/>
  <c r="I27" i="5"/>
  <c r="I8" i="5"/>
  <c r="G19" i="5"/>
  <c r="F19" i="5"/>
  <c r="H31" i="5"/>
  <c r="I31" i="5" s="1"/>
  <c r="H30" i="5"/>
  <c r="I30" i="5" s="1"/>
  <c r="I26" i="5"/>
  <c r="H20" i="5"/>
  <c r="G20" i="5"/>
  <c r="F20" i="5"/>
  <c r="I2" i="4"/>
  <c r="I19" i="4"/>
  <c r="I3" i="4"/>
  <c r="I11" i="4"/>
  <c r="I31" i="4"/>
  <c r="I21" i="4"/>
  <c r="I8" i="4"/>
  <c r="I9" i="4"/>
  <c r="I32" i="4"/>
  <c r="I20" i="4"/>
  <c r="I5" i="4"/>
  <c r="I13" i="4"/>
  <c r="I25" i="4"/>
  <c r="I33" i="4"/>
  <c r="I18" i="4"/>
  <c r="I22" i="4"/>
  <c r="I4" i="4"/>
  <c r="H27" i="4"/>
  <c r="I27" i="4" s="1"/>
  <c r="H23" i="4"/>
  <c r="G23" i="4"/>
  <c r="F23" i="4"/>
  <c r="H28" i="4"/>
  <c r="I28" i="4" s="1"/>
  <c r="I24" i="4"/>
  <c r="H50" i="1"/>
  <c r="G50" i="1"/>
  <c r="F50" i="1"/>
  <c r="I47" i="1" l="1"/>
  <c r="I2" i="13"/>
  <c r="I4" i="13"/>
  <c r="I10" i="4"/>
  <c r="I11" i="1"/>
  <c r="I7" i="4"/>
  <c r="I14" i="4"/>
  <c r="I23" i="4"/>
  <c r="I17" i="4"/>
  <c r="I16" i="4"/>
  <c r="I20" i="5"/>
  <c r="I18" i="12"/>
  <c r="I6" i="12"/>
  <c r="I5" i="5"/>
  <c r="I19" i="5"/>
  <c r="I7" i="12"/>
  <c r="I4" i="12"/>
  <c r="I2" i="12"/>
  <c r="I17" i="12"/>
  <c r="I3" i="12"/>
  <c r="I14" i="12"/>
  <c r="I19" i="12"/>
  <c r="I16" i="12"/>
  <c r="I5" i="12"/>
  <c r="I13" i="12"/>
  <c r="I3" i="11"/>
  <c r="I6" i="11"/>
  <c r="I15" i="11"/>
  <c r="I11" i="11"/>
  <c r="I5" i="11"/>
  <c r="I7" i="5"/>
  <c r="I17" i="5"/>
  <c r="I6" i="4"/>
  <c r="H4" i="10"/>
  <c r="G4" i="10"/>
  <c r="F4" i="10"/>
  <c r="I63" i="1"/>
  <c r="I64" i="1"/>
  <c r="H59" i="1"/>
  <c r="G32" i="1"/>
  <c r="F32" i="1"/>
  <c r="I38" i="1"/>
  <c r="H62" i="1"/>
  <c r="I62" i="1" s="1"/>
  <c r="H58" i="1"/>
  <c r="I55" i="1"/>
  <c r="H61" i="1"/>
  <c r="I61" i="1" s="1"/>
  <c r="I41" i="1"/>
  <c r="H60" i="1"/>
  <c r="I60" i="1" s="1"/>
  <c r="G40" i="1"/>
  <c r="I39" i="1"/>
  <c r="H37" i="1"/>
  <c r="G37" i="1"/>
  <c r="F37" i="1"/>
  <c r="I18" i="1"/>
  <c r="G8" i="8"/>
  <c r="F8" i="8"/>
  <c r="I2" i="8"/>
  <c r="I26" i="1" l="1"/>
  <c r="I32" i="1"/>
  <c r="I8" i="8"/>
  <c r="I9" i="1"/>
  <c r="I20" i="1"/>
  <c r="I21" i="1"/>
  <c r="I13" i="1"/>
  <c r="I25" i="1"/>
  <c r="I53" i="1"/>
  <c r="I43" i="1"/>
  <c r="I5" i="1"/>
  <c r="I23" i="1"/>
  <c r="I3" i="1"/>
  <c r="I51" i="1"/>
  <c r="I24" i="1"/>
  <c r="I10" i="1"/>
  <c r="I16" i="1"/>
  <c r="I49" i="1"/>
  <c r="I19" i="1"/>
  <c r="I6" i="1"/>
  <c r="I27" i="1"/>
  <c r="I75" i="1"/>
  <c r="I30" i="1"/>
  <c r="I31" i="1"/>
  <c r="I17" i="1"/>
  <c r="I34" i="1"/>
  <c r="I37" i="1"/>
  <c r="I46" i="1"/>
  <c r="I33" i="1"/>
  <c r="I67" i="1"/>
  <c r="I42" i="1"/>
  <c r="I28" i="1"/>
  <c r="I44" i="1"/>
  <c r="I35" i="1"/>
  <c r="I58" i="1"/>
  <c r="I65" i="1"/>
  <c r="I8" i="1"/>
  <c r="I7" i="1"/>
  <c r="I4" i="1"/>
  <c r="I71" i="1"/>
  <c r="I14" i="1"/>
  <c r="I66" i="1"/>
  <c r="I68" i="1"/>
  <c r="I40" i="1"/>
  <c r="I52" i="1"/>
  <c r="I29" i="1"/>
  <c r="I59" i="1"/>
  <c r="I69" i="1"/>
  <c r="I76" i="1"/>
  <c r="I77" i="1"/>
  <c r="I56" i="1"/>
  <c r="I15" i="1"/>
  <c r="I70" i="1"/>
  <c r="I78" i="1"/>
  <c r="I54" i="1"/>
  <c r="I50" i="1" l="1"/>
  <c r="I5" i="13"/>
  <c r="I4" i="10"/>
</calcChain>
</file>

<file path=xl/sharedStrings.xml><?xml version="1.0" encoding="utf-8"?>
<sst xmlns="http://schemas.openxmlformats.org/spreadsheetml/2006/main" count="1265" uniqueCount="316">
  <si>
    <t>ФИО</t>
  </si>
  <si>
    <t>Город</t>
  </si>
  <si>
    <t>Студия</t>
  </si>
  <si>
    <t>Место</t>
  </si>
  <si>
    <t>Легенда</t>
  </si>
  <si>
    <t>Категория</t>
  </si>
  <si>
    <t>Рейтинг чемпионата</t>
  </si>
  <si>
    <t xml:space="preserve">1 место </t>
  </si>
  <si>
    <t>5 баллов</t>
  </si>
  <si>
    <t>2 место</t>
  </si>
  <si>
    <t>4 балла</t>
  </si>
  <si>
    <t>3 место</t>
  </si>
  <si>
    <t>3 балла</t>
  </si>
  <si>
    <t>2 балла</t>
  </si>
  <si>
    <t>1 балл</t>
  </si>
  <si>
    <t>последующие</t>
  </si>
  <si>
    <t>Элит</t>
  </si>
  <si>
    <t>Профи</t>
  </si>
  <si>
    <t>Семи-про</t>
  </si>
  <si>
    <t xml:space="preserve">Аматор </t>
  </si>
  <si>
    <t>ЧМ</t>
  </si>
  <si>
    <t>Европа/ Континентальные/ Евросоюз (кроме Украины)  , Азия (Корея/Китай)</t>
  </si>
  <si>
    <t xml:space="preserve">СНГ </t>
  </si>
  <si>
    <t>ЧРК, Кубок РК</t>
  </si>
  <si>
    <t>Турнир РК</t>
  </si>
  <si>
    <t>итого</t>
  </si>
  <si>
    <t>Фото</t>
  </si>
  <si>
    <t>DA Istina</t>
  </si>
  <si>
    <t>Азбуханова Диляра</t>
  </si>
  <si>
    <t>Ушакова Елизавета</t>
  </si>
  <si>
    <t>Тоскина Таисия</t>
  </si>
  <si>
    <t>Сулейменова Адина</t>
  </si>
  <si>
    <t>Манойло Кира</t>
  </si>
  <si>
    <t>Павленко Ангелина</t>
  </si>
  <si>
    <t>Чёрная Диана</t>
  </si>
  <si>
    <t>Павлодар</t>
  </si>
  <si>
    <t>Podium</t>
  </si>
  <si>
    <t>Лесная Инесса</t>
  </si>
  <si>
    <t>Пономаренко София</t>
  </si>
  <si>
    <t>Украинец Регина</t>
  </si>
  <si>
    <t>Баталов Бекзат</t>
  </si>
  <si>
    <t>Жакупов Абылайхан</t>
  </si>
  <si>
    <t>Шут Полина</t>
  </si>
  <si>
    <t>Iskra</t>
  </si>
  <si>
    <t>Жанбекова Саяна</t>
  </si>
  <si>
    <t>Гнездилова Ульяна</t>
  </si>
  <si>
    <t>Шалакина Кира</t>
  </si>
  <si>
    <t>Алматы</t>
  </si>
  <si>
    <t>Абуова Ясмин</t>
  </si>
  <si>
    <t>Плахотнюк Алина</t>
  </si>
  <si>
    <t>Темиртау</t>
  </si>
  <si>
    <t>Pandora</t>
  </si>
  <si>
    <t>Нидодай Дарья</t>
  </si>
  <si>
    <t xml:space="preserve">Макарова Яна </t>
  </si>
  <si>
    <t>Unicorn Pole Studio</t>
  </si>
  <si>
    <t xml:space="preserve">Tiny Birdy </t>
  </si>
  <si>
    <t>Караганда</t>
  </si>
  <si>
    <t xml:space="preserve">Головащенко Валентина </t>
  </si>
  <si>
    <t xml:space="preserve">Миклошич Юлия </t>
  </si>
  <si>
    <t xml:space="preserve">Григорьева Валерия </t>
  </si>
  <si>
    <t>Tiny birdy</t>
  </si>
  <si>
    <t>Бондаренко Маргарита</t>
  </si>
  <si>
    <t>Усть-Каменогорск</t>
  </si>
  <si>
    <t>Tiny Birdy</t>
  </si>
  <si>
    <t>L.A.Studio</t>
  </si>
  <si>
    <t>Баденкова Вероника</t>
  </si>
  <si>
    <t>Павина Илона</t>
  </si>
  <si>
    <t>Аракелова Ева</t>
  </si>
  <si>
    <t>Носова Арина</t>
  </si>
  <si>
    <t>Tiny Bird</t>
  </si>
  <si>
    <t>Сергазы Нурай</t>
  </si>
  <si>
    <t>Чижова Анна</t>
  </si>
  <si>
    <t>Бахтина Наталья</t>
  </si>
  <si>
    <t>Усть-Каменогорс</t>
  </si>
  <si>
    <t>Кошкина Варвара</t>
  </si>
  <si>
    <t>Амиргумарова Ангелина</t>
  </si>
  <si>
    <t>0,5 баллов</t>
  </si>
  <si>
    <t>за участие</t>
  </si>
  <si>
    <t>Дата Рождения</t>
  </si>
  <si>
    <t>участие</t>
  </si>
  <si>
    <t>0,5 балла</t>
  </si>
  <si>
    <t>Дмитриева Владлена</t>
  </si>
  <si>
    <t>Пархоменко Злата</t>
  </si>
  <si>
    <t>Калиниченко Валерия</t>
  </si>
  <si>
    <t>Швецова Эвелина</t>
  </si>
  <si>
    <t>Биянова Мария</t>
  </si>
  <si>
    <t xml:space="preserve">Юлусова Адель </t>
  </si>
  <si>
    <t xml:space="preserve">Хронова Милана </t>
  </si>
  <si>
    <t xml:space="preserve">Григорьева Милана </t>
  </si>
  <si>
    <t xml:space="preserve">Башлыкова Милана </t>
  </si>
  <si>
    <t xml:space="preserve">Дурмаева Мария </t>
  </si>
  <si>
    <t xml:space="preserve">Пименова Таисия </t>
  </si>
  <si>
    <t xml:space="preserve">Бондарева Алёна </t>
  </si>
  <si>
    <t xml:space="preserve">Немзорова София </t>
  </si>
  <si>
    <t>Топчиева Александра</t>
  </si>
  <si>
    <t xml:space="preserve">Баязитова Алина </t>
  </si>
  <si>
    <t>Остащенко Людмила</t>
  </si>
  <si>
    <t>Pin up</t>
  </si>
  <si>
    <t>Алексеева Екатерина</t>
  </si>
  <si>
    <t>Елеуова Милена</t>
  </si>
  <si>
    <t>Кобец Анастасия</t>
  </si>
  <si>
    <t>Позднякова Ксения</t>
  </si>
  <si>
    <t>Ландина Ольга</t>
  </si>
  <si>
    <t xml:space="preserve">Бурцева Эвелина </t>
  </si>
  <si>
    <t>Рыжко Капитолина</t>
  </si>
  <si>
    <t>Мусабаева Венера</t>
  </si>
  <si>
    <t>Лысова Ксения</t>
  </si>
  <si>
    <t>Хан Милана</t>
  </si>
  <si>
    <t>Худайбергенова Азия</t>
  </si>
  <si>
    <t>Омарбаева Альбина</t>
  </si>
  <si>
    <t>Istina</t>
  </si>
  <si>
    <t>Щередина Лена</t>
  </si>
  <si>
    <t>Антоненко Яна</t>
  </si>
  <si>
    <t>Драгой Нина</t>
  </si>
  <si>
    <t>Unicorn</t>
  </si>
  <si>
    <t>Кошкарбаева Айым</t>
  </si>
  <si>
    <t>Гречко Олег</t>
  </si>
  <si>
    <t>Step Up</t>
  </si>
  <si>
    <t>Зыков Владимир</t>
  </si>
  <si>
    <t>Варламова Ирина</t>
  </si>
  <si>
    <t>Русюк Оксана</t>
  </si>
  <si>
    <t>Смирнов Богдан</t>
  </si>
  <si>
    <t>Бекетаева Руслана</t>
  </si>
  <si>
    <t>Булатова Алексадра</t>
  </si>
  <si>
    <t>Шымкент</t>
  </si>
  <si>
    <t>Pole dance hall</t>
  </si>
  <si>
    <t>Тажмаганбет Алибек</t>
  </si>
  <si>
    <t>Тажмаганбет Малика</t>
  </si>
  <si>
    <t>Мракова Ангелина</t>
  </si>
  <si>
    <t>Pole Dance Hall</t>
  </si>
  <si>
    <t>Даригулова Алия</t>
  </si>
  <si>
    <t>Салтыкова Дарья</t>
  </si>
  <si>
    <t>Абдрахманов Темирлан</t>
  </si>
  <si>
    <t>Kocherin Pole School</t>
  </si>
  <si>
    <t>Аканова Анара</t>
  </si>
  <si>
    <t>Яганина Екатерина</t>
  </si>
  <si>
    <t>Васякина Анастасия</t>
  </si>
  <si>
    <t>Цой Наталья</t>
  </si>
  <si>
    <t>Кунедилова Гульсим</t>
  </si>
  <si>
    <t>Лисицкая Алёна</t>
  </si>
  <si>
    <t>Куанышева Сафина</t>
  </si>
  <si>
    <t>Темирбекова Интисар</t>
  </si>
  <si>
    <t>Цой Арина</t>
  </si>
  <si>
    <t>Ким Кира</t>
  </si>
  <si>
    <t>Кобзева Милана</t>
  </si>
  <si>
    <t>Итого</t>
  </si>
  <si>
    <t>Левченко Виталина</t>
  </si>
  <si>
    <t>Макаренко Арина</t>
  </si>
  <si>
    <t xml:space="preserve">Хамитова Диана </t>
  </si>
  <si>
    <t>Майдан Аяна</t>
  </si>
  <si>
    <t>Безнина Ульяна</t>
  </si>
  <si>
    <t>Ермакова Ариана</t>
  </si>
  <si>
    <t xml:space="preserve">Павлодар </t>
  </si>
  <si>
    <t xml:space="preserve">Body Flight </t>
  </si>
  <si>
    <t xml:space="preserve">Богатская Евгения </t>
  </si>
  <si>
    <t>Мораш Полина</t>
  </si>
  <si>
    <t>Козырёва Яна</t>
  </si>
  <si>
    <t xml:space="preserve">Чичина Анастасия </t>
  </si>
  <si>
    <t xml:space="preserve">Некрасова София </t>
  </si>
  <si>
    <t>Анисимова Амалия</t>
  </si>
  <si>
    <t>Наумова Татьяна</t>
  </si>
  <si>
    <t>Ким Кристина</t>
  </si>
  <si>
    <t xml:space="preserve">Коробкова Александра  </t>
  </si>
  <si>
    <t>Климова Анастасия</t>
  </si>
  <si>
    <t>Абенова Азиза</t>
  </si>
  <si>
    <t>PoleFit</t>
  </si>
  <si>
    <t xml:space="preserve">Бочарова Анастасия </t>
  </si>
  <si>
    <t>Агапова Айгуль</t>
  </si>
  <si>
    <t>Байда Кира</t>
  </si>
  <si>
    <t>Замятина Ангелина</t>
  </si>
  <si>
    <t>Гревцева Полина</t>
  </si>
  <si>
    <t>Амирова Маргарита</t>
  </si>
  <si>
    <t>Кабдыкаримова Елнур</t>
  </si>
  <si>
    <t>Варехина София</t>
  </si>
  <si>
    <t>Либова София</t>
  </si>
  <si>
    <t>Жихарева Александра</t>
  </si>
  <si>
    <t>Муратова Рада</t>
  </si>
  <si>
    <t xml:space="preserve">Караганда </t>
  </si>
  <si>
    <t>Мартынова Марьяна</t>
  </si>
  <si>
    <t>Астана</t>
  </si>
  <si>
    <t>Осипенко Злата</t>
  </si>
  <si>
    <t>Мазурик Виктория</t>
  </si>
  <si>
    <t>Уварова Ангелина</t>
  </si>
  <si>
    <t>Лапунова Екатерина</t>
  </si>
  <si>
    <t>Поливка Валерия</t>
  </si>
  <si>
    <t>Аксаева Таншолпан</t>
  </si>
  <si>
    <t>Аникина Анастасия</t>
  </si>
  <si>
    <t>Rumours</t>
  </si>
  <si>
    <t>Triada sport dance studio</t>
  </si>
  <si>
    <t>Рахметова Мадина</t>
  </si>
  <si>
    <t>Pole Fit</t>
  </si>
  <si>
    <t>Чакан Камилла</t>
  </si>
  <si>
    <t>Линецкая Ксения</t>
  </si>
  <si>
    <t>Прокопенко Наталья</t>
  </si>
  <si>
    <t>Пилецкая Нина</t>
  </si>
  <si>
    <t>Савельева Марина</t>
  </si>
  <si>
    <t>Раздобреева Евгения</t>
  </si>
  <si>
    <t xml:space="preserve">Ребрикова Марина </t>
  </si>
  <si>
    <t>Body Flight</t>
  </si>
  <si>
    <t xml:space="preserve">Петрова Виктория </t>
  </si>
  <si>
    <t>Kamila Kim studio</t>
  </si>
  <si>
    <t>Русюк Юлия</t>
  </si>
  <si>
    <t>Суркова Алиса</t>
  </si>
  <si>
    <t>Кеян Гаянэ</t>
  </si>
  <si>
    <t>Кудина Елизавета</t>
  </si>
  <si>
    <t>Горшкова Элеонора</t>
  </si>
  <si>
    <t>Хворова Полина</t>
  </si>
  <si>
    <t>Step up studio</t>
  </si>
  <si>
    <t>Грушевская Валерия</t>
  </si>
  <si>
    <t>Хасенова Дарина</t>
  </si>
  <si>
    <t>Алшимбекова Акнур</t>
  </si>
  <si>
    <t>Олимпия</t>
  </si>
  <si>
    <t>Уральск</t>
  </si>
  <si>
    <t>Лим Аделия</t>
  </si>
  <si>
    <t>Морозова Елизавета</t>
  </si>
  <si>
    <t>Старцева София</t>
  </si>
  <si>
    <t>Осипова Елизавета</t>
  </si>
  <si>
    <t>Зайцев Александр</t>
  </si>
  <si>
    <t xml:space="preserve">Unicorn Pole Studio </t>
  </si>
  <si>
    <t>Сухарева Дарья</t>
  </si>
  <si>
    <t>Кухарева София</t>
  </si>
  <si>
    <t>ОЛИМПИЯ</t>
  </si>
  <si>
    <t>Бородина Даяна</t>
  </si>
  <si>
    <t>Байбекова Анель</t>
  </si>
  <si>
    <t>Стрекозова Юлия</t>
  </si>
  <si>
    <t>Абуева Елена</t>
  </si>
  <si>
    <t>Кравченко Алёна</t>
  </si>
  <si>
    <t>Кадырова Бахыт</t>
  </si>
  <si>
    <t>Брякова Юлия</t>
  </si>
  <si>
    <t>Негманова Мадина</t>
  </si>
  <si>
    <t>Цой Гульмира</t>
  </si>
  <si>
    <t>Кирсанова Татьяна</t>
  </si>
  <si>
    <t>Имангалиева Светлана</t>
  </si>
  <si>
    <t>Ратушняк Наталья</t>
  </si>
  <si>
    <t>Коржавина Татьяна</t>
  </si>
  <si>
    <t>Гура Елизавета</t>
  </si>
  <si>
    <t>Lady Papillon</t>
  </si>
  <si>
    <t>Заруцкая Виктория</t>
  </si>
  <si>
    <t>Зайцева Вероника</t>
  </si>
  <si>
    <t>Актау</t>
  </si>
  <si>
    <t>Indigo</t>
  </si>
  <si>
    <t>Вольф Нелли</t>
  </si>
  <si>
    <t>Марцинковская Яна</t>
  </si>
  <si>
    <t>Федюнина Елизавета</t>
  </si>
  <si>
    <t>Геращенко Елена</t>
  </si>
  <si>
    <t>Кудрина Анастасия</t>
  </si>
  <si>
    <t xml:space="preserve">Артистик </t>
  </si>
  <si>
    <t>Профессионалы</t>
  </si>
  <si>
    <t>2,5 баллов</t>
  </si>
  <si>
    <t xml:space="preserve">Начинающий </t>
  </si>
  <si>
    <t>1,5 балла</t>
  </si>
  <si>
    <t>Исраиль Асем</t>
  </si>
  <si>
    <t>Olimpiya</t>
  </si>
  <si>
    <t>Edem</t>
  </si>
  <si>
    <t>Шайхинова Малика</t>
  </si>
  <si>
    <t>Губина Жанна</t>
  </si>
  <si>
    <t>Аубакирова Ирина</t>
  </si>
  <si>
    <t>Тажмаганбетова Айгуль</t>
  </si>
  <si>
    <t>D&amp;SA Istina</t>
  </si>
  <si>
    <t>Новикова Дарья</t>
  </si>
  <si>
    <t>Гончарова Юлия</t>
  </si>
  <si>
    <t>Боровских Анастасия</t>
  </si>
  <si>
    <t>Окенова Гульнур</t>
  </si>
  <si>
    <t>Дюйсенова Юлия</t>
  </si>
  <si>
    <t>Шелестов Владимир</t>
  </si>
  <si>
    <t>Макеева Ксения</t>
  </si>
  <si>
    <t>Кошман Яна</t>
  </si>
  <si>
    <t>Зимина Маргарита</t>
  </si>
  <si>
    <t>Гамолей Алиса</t>
  </si>
  <si>
    <t>Буряк Ангелина</t>
  </si>
  <si>
    <t>iskra</t>
  </si>
  <si>
    <t>Шулепов Егор</t>
  </si>
  <si>
    <t>Ахметжанова Жанар</t>
  </si>
  <si>
    <t>Шевченко Светлана</t>
  </si>
  <si>
    <t>Адильханов Аскар</t>
  </si>
  <si>
    <t>Уразбаева Александра</t>
  </si>
  <si>
    <t>Ольховая Валентина</t>
  </si>
  <si>
    <t>Гришина Ева</t>
  </si>
  <si>
    <t>Аверьянова Арина</t>
  </si>
  <si>
    <t>КРК 2023, г. Павлодар, 04-07.08.2023</t>
  </si>
  <si>
    <t>Шестакова Жанар</t>
  </si>
  <si>
    <t>Bello</t>
  </si>
  <si>
    <t>Ермакова Анна</t>
  </si>
  <si>
    <t>Казтаева Улнур</t>
  </si>
  <si>
    <t>Тен Каролина</t>
  </si>
  <si>
    <t>17.07.2013 </t>
  </si>
  <si>
    <t>Лузгина Карина</t>
  </si>
  <si>
    <t>Волкова Милана</t>
  </si>
  <si>
    <t>Мохова Варвара</t>
  </si>
  <si>
    <t>Рябова Дарья</t>
  </si>
  <si>
    <t>XRISSS</t>
  </si>
  <si>
    <t>Исабек Асылзат</t>
  </si>
  <si>
    <t>Пак Валерия</t>
  </si>
  <si>
    <t>Сницарь Лилия</t>
  </si>
  <si>
    <t>Буяльская Анастасия</t>
  </si>
  <si>
    <t>Еронина София</t>
  </si>
  <si>
    <t>Пименова Валентина</t>
  </si>
  <si>
    <t>Чиналиева Райхан</t>
  </si>
  <si>
    <t>Unicorn polestudio</t>
  </si>
  <si>
    <t>Данько Кристина</t>
  </si>
  <si>
    <t>Чолакиди Милана</t>
  </si>
  <si>
    <t>Жандилина  Ольга</t>
  </si>
  <si>
    <t>Даулетова Лейла</t>
  </si>
  <si>
    <t xml:space="preserve">Давлетбаева Юлия </t>
  </si>
  <si>
    <t>Евбасаров Равшан</t>
  </si>
  <si>
    <t>Приказчикова Екатерина</t>
  </si>
  <si>
    <t xml:space="preserve">Air Power Athletics Championship Kazakhstan, г. Алматы,  20.03.2023
</t>
  </si>
  <si>
    <t>ЧРК 2023, г. Алмата,  04-08.05.2023</t>
  </si>
  <si>
    <t>РТ 2023, г. Астана, 27.09-01.10.2023</t>
  </si>
  <si>
    <t xml:space="preserve">ЧМ 2023, г.Кельце, Польша 26.10-30.10.2023 </t>
  </si>
  <si>
    <t>МТ Полигон г. Москва, Россия  10.11.2023-12.11.2023</t>
  </si>
  <si>
    <t>Бондарь Марина</t>
  </si>
  <si>
    <t>Поливка Иван</t>
  </si>
  <si>
    <t xml:space="preserve">Lady Papillon </t>
  </si>
  <si>
    <t>Гаврилова Марианелла</t>
  </si>
  <si>
    <t>Luna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</si>
</sst>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3" x14ac:knownFonts="1"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b/>
      <sz val="10"/>
      <name val="Arial"/>
      <family val="2"/>
      <charset val="204"/>
    </font>
    <font>
      <b/>
      <sz val="11"/>
      <color theme="1"/>
      <name val="Calibri"/>
      <family val="2"/>
      <charset val="204"/>
      <scheme val="minor"/>
    </font>
    <font>
      <sz val="10"/>
      <color rgb="FF000000"/>
      <name val="Arial"/>
      <family val="2"/>
      <charset val="204"/>
    </font>
    <font>
      <sz val="10"/>
      <color theme="1"/>
      <name val="Calibri"/>
      <family val="2"/>
      <charset val="204"/>
      <scheme val="minor"/>
    </font>
    <font>
      <i/>
      <sz val="10"/>
      <color theme="1"/>
      <name val="Calibri"/>
      <family val="2"/>
      <charset val="204"/>
      <scheme val="minor"/>
    </font>
    <font>
      <i/>
      <sz val="11"/>
      <color theme="1"/>
      <name val="Calibri"/>
      <family val="2"/>
      <charset val="204"/>
      <scheme val="minor"/>
    </font>
    <font>
      <b/>
      <i/>
      <sz val="11"/>
      <color theme="1"/>
      <name val="Calibri"/>
      <family val="2"/>
      <charset val="204"/>
      <scheme val="minor"/>
    </font>
    <font>
      <sz val="11"/>
      <color rgb="FF2C2D2E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u/>
      <sz val="11"/>
      <color theme="1"/>
      <name val="Calibri"/>
      <family val="2"/>
      <charset val="204"/>
      <scheme val="minor"/>
    </font>
    <font>
      <sz val="11"/>
      <color rgb="FF000000"/>
      <name val="Calibri"/>
      <family val="2"/>
      <charset val="204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4" fillId="0" borderId="0"/>
  </cellStyleXfs>
  <cellXfs count="150">
    <xf numFmtId="0" fontId="0" fillId="0" borderId="0" xfId="0"/>
    <xf numFmtId="0" fontId="5" fillId="0" borderId="0" xfId="0" applyFont="1"/>
    <xf numFmtId="0" fontId="5" fillId="0" borderId="1" xfId="0" applyFont="1" applyBorder="1"/>
    <xf numFmtId="0" fontId="5" fillId="0" borderId="1" xfId="0" applyFont="1" applyBorder="1" applyAlignment="1">
      <alignment horizontal="left" wrapText="1"/>
    </xf>
    <xf numFmtId="0" fontId="0" fillId="0" borderId="1" xfId="0" applyBorder="1"/>
    <xf numFmtId="0" fontId="6" fillId="0" borderId="1" xfId="0" applyFont="1" applyBorder="1"/>
    <xf numFmtId="0" fontId="7" fillId="0" borderId="1" xfId="0" applyFont="1" applyBorder="1"/>
    <xf numFmtId="0" fontId="6" fillId="0" borderId="1" xfId="0" applyFont="1" applyBorder="1" applyAlignment="1">
      <alignment horizontal="left"/>
    </xf>
    <xf numFmtId="0" fontId="3" fillId="0" borderId="2" xfId="0" applyFont="1" applyBorder="1"/>
    <xf numFmtId="0" fontId="8" fillId="0" borderId="1" xfId="0" applyFont="1" applyFill="1" applyBorder="1"/>
    <xf numFmtId="0" fontId="0" fillId="0" borderId="1" xfId="0" applyFill="1" applyBorder="1"/>
    <xf numFmtId="0" fontId="0" fillId="0" borderId="3" xfId="0" applyBorder="1"/>
    <xf numFmtId="0" fontId="0" fillId="0" borderId="0" xfId="0" applyBorder="1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1" fillId="0" borderId="1" xfId="1" applyFont="1" applyFill="1" applyBorder="1" applyAlignment="1"/>
    <xf numFmtId="0" fontId="3" fillId="0" borderId="1" xfId="0" applyFont="1" applyBorder="1" applyAlignment="1">
      <alignment horizontal="center"/>
    </xf>
    <xf numFmtId="0" fontId="3" fillId="0" borderId="1" xfId="0" applyFont="1" applyBorder="1" applyAlignment="1">
      <alignment horizontal="center"/>
    </xf>
    <xf numFmtId="0" fontId="3" fillId="0" borderId="2" xfId="0" applyFont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0" fillId="0" borderId="0" xfId="0" applyAlignment="1">
      <alignment horizontal="center"/>
    </xf>
    <xf numFmtId="0" fontId="0" fillId="0" borderId="1" xfId="0" applyBorder="1" applyAlignment="1">
      <alignment horizontal="center"/>
    </xf>
    <xf numFmtId="14" fontId="0" fillId="0" borderId="1" xfId="0" applyNumberFormat="1" applyFill="1" applyBorder="1" applyAlignment="1">
      <alignment horizontal="center"/>
    </xf>
    <xf numFmtId="0" fontId="0" fillId="0" borderId="1" xfId="0" applyFill="1" applyBorder="1" applyAlignment="1">
      <alignment horizontal="center"/>
    </xf>
    <xf numFmtId="0" fontId="0" fillId="0" borderId="4" xfId="0" applyBorder="1"/>
    <xf numFmtId="0" fontId="3" fillId="0" borderId="1" xfId="0" applyFont="1" applyBorder="1"/>
    <xf numFmtId="0" fontId="0" fillId="0" borderId="0" xfId="0" applyBorder="1" applyAlignment="1">
      <alignment horizontal="center"/>
    </xf>
    <xf numFmtId="0" fontId="0" fillId="0" borderId="1" xfId="0" applyBorder="1" applyAlignment="1">
      <alignment horizontal="center" wrapText="1"/>
    </xf>
    <xf numFmtId="0" fontId="3" fillId="0" borderId="5" xfId="0" applyFont="1" applyBorder="1" applyAlignment="1">
      <alignment horizontal="center"/>
    </xf>
    <xf numFmtId="0" fontId="1" fillId="0" borderId="1" xfId="1" applyFont="1" applyFill="1" applyBorder="1" applyAlignment="1">
      <alignment horizontal="center"/>
    </xf>
    <xf numFmtId="0" fontId="0" fillId="0" borderId="1" xfId="0" applyBorder="1" applyAlignment="1">
      <alignment horizontal="right"/>
    </xf>
    <xf numFmtId="0" fontId="0" fillId="0" borderId="1" xfId="0" applyFill="1" applyBorder="1" applyAlignment="1">
      <alignment horizontal="right"/>
    </xf>
    <xf numFmtId="0" fontId="0" fillId="0" borderId="0" xfId="0" applyAlignment="1">
      <alignment horizontal="right"/>
    </xf>
    <xf numFmtId="0" fontId="3" fillId="0" borderId="0" xfId="0" applyFont="1" applyAlignment="1">
      <alignment horizontal="center"/>
    </xf>
    <xf numFmtId="0" fontId="0" fillId="0" borderId="3" xfId="0" applyFill="1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0" xfId="0" applyBorder="1" applyAlignment="1">
      <alignment horizontal="center" wrapText="1"/>
    </xf>
    <xf numFmtId="0" fontId="5" fillId="0" borderId="0" xfId="0" applyFont="1" applyBorder="1"/>
    <xf numFmtId="0" fontId="6" fillId="0" borderId="0" xfId="0" applyFont="1" applyBorder="1"/>
    <xf numFmtId="0" fontId="7" fillId="0" borderId="0" xfId="0" applyFont="1" applyBorder="1"/>
    <xf numFmtId="0" fontId="6" fillId="0" borderId="0" xfId="0" applyFont="1" applyBorder="1" applyAlignment="1">
      <alignment horizontal="left"/>
    </xf>
    <xf numFmtId="0" fontId="0" fillId="0" borderId="1" xfId="0" applyFill="1" applyBorder="1" applyAlignment="1">
      <alignment horizontal="center" wrapText="1"/>
    </xf>
    <xf numFmtId="0" fontId="5" fillId="0" borderId="0" xfId="0" applyFont="1" applyBorder="1" applyAlignment="1">
      <alignment horizontal="left" wrapText="1"/>
    </xf>
    <xf numFmtId="0" fontId="0" fillId="0" borderId="3" xfId="0" applyBorder="1" applyAlignment="1">
      <alignment horizontal="center" wrapText="1"/>
    </xf>
    <xf numFmtId="14" fontId="0" fillId="0" borderId="1" xfId="0" applyNumberFormat="1" applyBorder="1" applyAlignment="1">
      <alignment horizontal="center"/>
    </xf>
    <xf numFmtId="0" fontId="3" fillId="0" borderId="1" xfId="0" applyFont="1" applyBorder="1" applyAlignment="1">
      <alignment horizontal="center" wrapText="1"/>
    </xf>
    <xf numFmtId="0" fontId="0" fillId="0" borderId="0" xfId="0" applyAlignment="1">
      <alignment horizontal="center" wrapText="1"/>
    </xf>
    <xf numFmtId="14" fontId="0" fillId="0" borderId="3" xfId="0" applyNumberFormat="1" applyFill="1" applyBorder="1" applyAlignment="1">
      <alignment horizontal="center"/>
    </xf>
    <xf numFmtId="14" fontId="0" fillId="0" borderId="0" xfId="0" applyNumberFormat="1" applyBorder="1" applyAlignment="1">
      <alignment horizontal="center"/>
    </xf>
    <xf numFmtId="0" fontId="0" fillId="0" borderId="0" xfId="0" applyFill="1"/>
    <xf numFmtId="0" fontId="0" fillId="2" borderId="1" xfId="0" applyFill="1" applyBorder="1"/>
    <xf numFmtId="0" fontId="0" fillId="2" borderId="1" xfId="0" applyFill="1" applyBorder="1" applyAlignment="1">
      <alignment horizontal="center"/>
    </xf>
    <xf numFmtId="14" fontId="0" fillId="2" borderId="1" xfId="0" applyNumberFormat="1" applyFill="1" applyBorder="1" applyAlignment="1">
      <alignment horizontal="center"/>
    </xf>
    <xf numFmtId="0" fontId="0" fillId="2" borderId="0" xfId="0" applyFill="1"/>
    <xf numFmtId="0" fontId="0" fillId="2" borderId="1" xfId="0" applyFill="1" applyBorder="1" applyAlignment="1">
      <alignment horizontal="right"/>
    </xf>
    <xf numFmtId="0" fontId="0" fillId="2" borderId="3" xfId="0" applyFill="1" applyBorder="1" applyAlignment="1">
      <alignment horizontal="center"/>
    </xf>
    <xf numFmtId="0" fontId="0" fillId="2" borderId="1" xfId="0" applyFill="1" applyBorder="1" applyAlignment="1">
      <alignment horizontal="center" wrapText="1"/>
    </xf>
    <xf numFmtId="0" fontId="0" fillId="2" borderId="3" xfId="0" applyFill="1" applyBorder="1" applyAlignment="1">
      <alignment horizontal="center" wrapText="1"/>
    </xf>
    <xf numFmtId="0" fontId="3" fillId="0" borderId="1" xfId="0" applyFont="1" applyBorder="1" applyAlignment="1">
      <alignment horizontal="center"/>
    </xf>
    <xf numFmtId="0" fontId="0" fillId="0" borderId="3" xfId="0" applyFill="1" applyBorder="1"/>
    <xf numFmtId="0" fontId="3" fillId="0" borderId="1" xfId="0" applyFont="1" applyBorder="1" applyAlignment="1">
      <alignment horizontal="center"/>
    </xf>
    <xf numFmtId="0" fontId="3" fillId="0" borderId="1" xfId="0" applyFont="1" applyFill="1" applyBorder="1" applyAlignment="1">
      <alignment horizontal="center"/>
    </xf>
    <xf numFmtId="0" fontId="3" fillId="0" borderId="1" xfId="0" applyFont="1" applyBorder="1" applyAlignment="1">
      <alignment horizontal="center"/>
    </xf>
    <xf numFmtId="14" fontId="0" fillId="0" borderId="0" xfId="0" applyNumberFormat="1" applyFill="1" applyBorder="1" applyAlignment="1">
      <alignment horizontal="center"/>
    </xf>
    <xf numFmtId="0" fontId="2" fillId="0" borderId="1" xfId="1" applyFont="1" applyFill="1" applyBorder="1" applyAlignment="1"/>
    <xf numFmtId="0" fontId="3" fillId="0" borderId="3" xfId="0" applyFont="1" applyBorder="1"/>
    <xf numFmtId="0" fontId="3" fillId="0" borderId="0" xfId="0" applyFont="1"/>
    <xf numFmtId="0" fontId="3" fillId="0" borderId="1" xfId="0" applyFont="1" applyFill="1" applyBorder="1"/>
    <xf numFmtId="0" fontId="3" fillId="2" borderId="1" xfId="0" applyFont="1" applyFill="1" applyBorder="1"/>
    <xf numFmtId="0" fontId="3" fillId="0" borderId="0" xfId="0" applyFont="1" applyFill="1"/>
    <xf numFmtId="0" fontId="3" fillId="2" borderId="0" xfId="0" applyFont="1" applyFill="1"/>
    <xf numFmtId="0" fontId="10" fillId="0" borderId="1" xfId="0" applyFont="1" applyFill="1" applyBorder="1"/>
    <xf numFmtId="0" fontId="10" fillId="0" borderId="0" xfId="0" applyFont="1" applyFill="1"/>
    <xf numFmtId="0" fontId="1" fillId="0" borderId="0" xfId="1" applyFont="1" applyFill="1" applyBorder="1" applyAlignment="1"/>
    <xf numFmtId="0" fontId="0" fillId="0" borderId="0" xfId="0" applyFill="1" applyBorder="1" applyAlignment="1">
      <alignment horizontal="center" wrapText="1"/>
    </xf>
    <xf numFmtId="0" fontId="0" fillId="0" borderId="0" xfId="0" applyFill="1" applyBorder="1"/>
    <xf numFmtId="14" fontId="0" fillId="0" borderId="1" xfId="0" applyNumberFormat="1" applyFont="1" applyFill="1" applyBorder="1" applyAlignment="1">
      <alignment horizontal="center"/>
    </xf>
    <xf numFmtId="0" fontId="0" fillId="0" borderId="1" xfId="0" applyFont="1" applyBorder="1" applyAlignment="1">
      <alignment horizontal="center"/>
    </xf>
    <xf numFmtId="0" fontId="0" fillId="0" borderId="1" xfId="0" applyFont="1" applyBorder="1"/>
    <xf numFmtId="0" fontId="0" fillId="0" borderId="3" xfId="0" applyFont="1" applyBorder="1"/>
    <xf numFmtId="0" fontId="0" fillId="0" borderId="1" xfId="0" applyFont="1" applyFill="1" applyBorder="1"/>
    <xf numFmtId="0" fontId="0" fillId="0" borderId="1" xfId="0" applyFont="1" applyFill="1" applyBorder="1" applyAlignment="1">
      <alignment horizontal="center"/>
    </xf>
    <xf numFmtId="0" fontId="0" fillId="2" borderId="1" xfId="0" applyFont="1" applyFill="1" applyBorder="1" applyAlignment="1">
      <alignment horizontal="center"/>
    </xf>
    <xf numFmtId="14" fontId="0" fillId="2" borderId="1" xfId="0" applyNumberFormat="1" applyFont="1" applyFill="1" applyBorder="1" applyAlignment="1">
      <alignment horizontal="center"/>
    </xf>
    <xf numFmtId="0" fontId="0" fillId="2" borderId="1" xfId="0" applyFont="1" applyFill="1" applyBorder="1" applyAlignment="1">
      <alignment horizontal="center" wrapText="1"/>
    </xf>
    <xf numFmtId="0" fontId="0" fillId="0" borderId="1" xfId="0" applyFont="1" applyBorder="1" applyAlignment="1">
      <alignment horizontal="center" wrapText="1"/>
    </xf>
    <xf numFmtId="14" fontId="0" fillId="0" borderId="1" xfId="0" applyNumberFormat="1" applyFont="1" applyBorder="1" applyAlignment="1">
      <alignment horizontal="center"/>
    </xf>
    <xf numFmtId="0" fontId="0" fillId="0" borderId="3" xfId="0" applyFill="1" applyBorder="1" applyAlignment="1">
      <alignment horizontal="center" wrapText="1"/>
    </xf>
    <xf numFmtId="0" fontId="0" fillId="0" borderId="7" xfId="0" applyBorder="1"/>
    <xf numFmtId="0" fontId="5" fillId="0" borderId="1" xfId="0" applyFont="1" applyFill="1" applyBorder="1"/>
    <xf numFmtId="0" fontId="5" fillId="0" borderId="1" xfId="0" applyFont="1" applyFill="1" applyBorder="1" applyAlignment="1">
      <alignment horizontal="left" wrapText="1"/>
    </xf>
    <xf numFmtId="0" fontId="5" fillId="0" borderId="0" xfId="0" applyFont="1" applyFill="1"/>
    <xf numFmtId="0" fontId="0" fillId="2" borderId="1" xfId="0" applyFont="1" applyFill="1" applyBorder="1" applyAlignment="1">
      <alignment horizontal="right"/>
    </xf>
    <xf numFmtId="0" fontId="0" fillId="0" borderId="1" xfId="0" applyFont="1" applyBorder="1" applyAlignment="1">
      <alignment horizontal="right"/>
    </xf>
    <xf numFmtId="0" fontId="0" fillId="2" borderId="1" xfId="0" applyFont="1" applyFill="1" applyBorder="1"/>
    <xf numFmtId="0" fontId="9" fillId="0" borderId="1" xfId="0" applyFont="1" applyBorder="1" applyAlignment="1">
      <alignment horizontal="center"/>
    </xf>
    <xf numFmtId="0" fontId="0" fillId="0" borderId="0" xfId="0" applyAlignment="1">
      <alignment wrapText="1"/>
    </xf>
    <xf numFmtId="0" fontId="1" fillId="2" borderId="1" xfId="1" applyFont="1" applyFill="1" applyBorder="1" applyAlignment="1"/>
    <xf numFmtId="0" fontId="0" fillId="2" borderId="3" xfId="0" applyFill="1" applyBorder="1"/>
    <xf numFmtId="14" fontId="0" fillId="2" borderId="0" xfId="0" applyNumberFormat="1" applyFill="1" applyBorder="1" applyAlignment="1">
      <alignment horizontal="center"/>
    </xf>
    <xf numFmtId="0" fontId="0" fillId="2" borderId="3" xfId="0" applyFill="1" applyBorder="1" applyAlignment="1">
      <alignment horizontal="right"/>
    </xf>
    <xf numFmtId="0" fontId="3" fillId="0" borderId="0" xfId="0" applyFont="1" applyBorder="1"/>
    <xf numFmtId="0" fontId="0" fillId="0" borderId="6" xfId="0" applyFill="1" applyBorder="1" applyAlignment="1">
      <alignment horizontal="center"/>
    </xf>
    <xf numFmtId="0" fontId="0" fillId="0" borderId="8" xfId="0" applyBorder="1" applyAlignment="1">
      <alignment horizontal="center" wrapText="1"/>
    </xf>
    <xf numFmtId="0" fontId="3" fillId="0" borderId="2" xfId="0" applyFont="1" applyBorder="1" applyAlignment="1">
      <alignment horizontal="center" wrapText="1"/>
    </xf>
    <xf numFmtId="0" fontId="0" fillId="0" borderId="0" xfId="0" applyFont="1" applyBorder="1"/>
    <xf numFmtId="0" fontId="12" fillId="0" borderId="1" xfId="0" applyFont="1" applyBorder="1" applyAlignment="1">
      <alignment horizontal="center"/>
    </xf>
    <xf numFmtId="0" fontId="0" fillId="0" borderId="8" xfId="0" applyBorder="1" applyAlignment="1">
      <alignment horizontal="center"/>
    </xf>
    <xf numFmtId="0" fontId="0" fillId="0" borderId="3" xfId="0" applyFont="1" applyFill="1" applyBorder="1"/>
    <xf numFmtId="0" fontId="0" fillId="0" borderId="8" xfId="0" applyBorder="1"/>
    <xf numFmtId="0" fontId="0" fillId="0" borderId="1" xfId="0" applyFont="1" applyFill="1" applyBorder="1" applyAlignment="1">
      <alignment horizontal="right"/>
    </xf>
    <xf numFmtId="14" fontId="0" fillId="2" borderId="3" xfId="0" applyNumberFormat="1" applyFill="1" applyBorder="1" applyAlignment="1">
      <alignment horizontal="center"/>
    </xf>
    <xf numFmtId="0" fontId="0" fillId="0" borderId="6" xfId="0" applyFill="1" applyBorder="1" applyAlignment="1">
      <alignment horizontal="center" wrapText="1"/>
    </xf>
    <xf numFmtId="0" fontId="3" fillId="0" borderId="7" xfId="0" applyFont="1" applyBorder="1"/>
    <xf numFmtId="14" fontId="0" fillId="0" borderId="6" xfId="0" applyNumberFormat="1" applyFill="1" applyBorder="1" applyAlignment="1">
      <alignment horizontal="center"/>
    </xf>
    <xf numFmtId="0" fontId="3" fillId="0" borderId="0" xfId="0" applyFont="1" applyBorder="1" applyAlignment="1">
      <alignment horizontal="center"/>
    </xf>
    <xf numFmtId="0" fontId="3" fillId="0" borderId="1" xfId="0" applyFont="1" applyBorder="1" applyAlignment="1">
      <alignment horizontal="center"/>
    </xf>
    <xf numFmtId="0" fontId="0" fillId="2" borderId="8" xfId="0" applyFill="1" applyBorder="1" applyAlignment="1">
      <alignment horizontal="center" wrapText="1"/>
    </xf>
    <xf numFmtId="14" fontId="3" fillId="0" borderId="1" xfId="0" applyNumberFormat="1" applyFont="1" applyFill="1" applyBorder="1" applyAlignment="1">
      <alignment horizontal="center"/>
    </xf>
    <xf numFmtId="14" fontId="3" fillId="0" borderId="1" xfId="0" applyNumberFormat="1" applyFont="1" applyBorder="1" applyAlignment="1">
      <alignment horizontal="center"/>
    </xf>
    <xf numFmtId="0" fontId="2" fillId="0" borderId="1" xfId="1" applyFont="1" applyFill="1" applyBorder="1" applyAlignment="1">
      <alignment horizontal="center" wrapText="1"/>
    </xf>
    <xf numFmtId="0" fontId="3" fillId="0" borderId="4" xfId="0" applyFont="1" applyBorder="1"/>
    <xf numFmtId="0" fontId="3" fillId="0" borderId="1" xfId="0" applyFont="1" applyBorder="1" applyAlignment="1">
      <alignment horizontal="right"/>
    </xf>
    <xf numFmtId="14" fontId="3" fillId="0" borderId="0" xfId="0" applyNumberFormat="1" applyFont="1" applyFill="1" applyBorder="1" applyAlignment="1">
      <alignment horizontal="center"/>
    </xf>
    <xf numFmtId="0" fontId="3" fillId="0" borderId="1" xfId="0" applyFont="1" applyFill="1" applyBorder="1" applyAlignment="1">
      <alignment horizontal="center" wrapText="1"/>
    </xf>
    <xf numFmtId="0" fontId="3" fillId="0" borderId="9" xfId="0" applyFont="1" applyBorder="1"/>
    <xf numFmtId="0" fontId="3" fillId="0" borderId="3" xfId="0" applyFont="1" applyBorder="1" applyAlignment="1">
      <alignment horizontal="center"/>
    </xf>
    <xf numFmtId="14" fontId="3" fillId="0" borderId="3" xfId="0" applyNumberFormat="1" applyFont="1" applyFill="1" applyBorder="1" applyAlignment="1">
      <alignment horizontal="center"/>
    </xf>
    <xf numFmtId="0" fontId="3" fillId="0" borderId="3" xfId="0" applyFont="1" applyBorder="1" applyAlignment="1">
      <alignment horizontal="center" wrapText="1"/>
    </xf>
    <xf numFmtId="14" fontId="3" fillId="0" borderId="3" xfId="0" applyNumberFormat="1" applyFont="1" applyBorder="1" applyAlignment="1">
      <alignment horizontal="center"/>
    </xf>
    <xf numFmtId="0" fontId="10" fillId="0" borderId="1" xfId="0" applyFont="1" applyFill="1" applyBorder="1" applyAlignment="1">
      <alignment horizontal="center" wrapText="1"/>
    </xf>
    <xf numFmtId="14" fontId="10" fillId="0" borderId="3" xfId="0" applyNumberFormat="1" applyFont="1" applyFill="1" applyBorder="1" applyAlignment="1">
      <alignment horizontal="center"/>
    </xf>
    <xf numFmtId="0" fontId="10" fillId="0" borderId="3" xfId="0" applyFont="1" applyFill="1" applyBorder="1" applyAlignment="1">
      <alignment horizontal="center"/>
    </xf>
    <xf numFmtId="0" fontId="10" fillId="0" borderId="1" xfId="0" applyFont="1" applyFill="1" applyBorder="1" applyAlignment="1">
      <alignment horizontal="center"/>
    </xf>
    <xf numFmtId="0" fontId="10" fillId="0" borderId="3" xfId="0" applyFont="1" applyFill="1" applyBorder="1"/>
    <xf numFmtId="0" fontId="3" fillId="0" borderId="1" xfId="0" applyFont="1" applyBorder="1" applyAlignment="1">
      <alignment horizontal="center"/>
    </xf>
    <xf numFmtId="0" fontId="3" fillId="0" borderId="1" xfId="0" applyFont="1" applyBorder="1" applyAlignment="1">
      <alignment horizontal="center"/>
    </xf>
    <xf numFmtId="0" fontId="3" fillId="0" borderId="0" xfId="0" applyFont="1" applyBorder="1" applyAlignment="1">
      <alignment horizontal="center"/>
    </xf>
    <xf numFmtId="0" fontId="11" fillId="0" borderId="0" xfId="0" applyFont="1" applyBorder="1" applyAlignment="1">
      <alignment horizontal="center"/>
    </xf>
    <xf numFmtId="0" fontId="3" fillId="0" borderId="1" xfId="0" applyFont="1" applyBorder="1" applyAlignment="1">
      <alignment horizontal="center"/>
    </xf>
    <xf numFmtId="0" fontId="11" fillId="0" borderId="1" xfId="0" applyFont="1" applyBorder="1" applyAlignment="1">
      <alignment horizontal="center"/>
    </xf>
    <xf numFmtId="0" fontId="3" fillId="0" borderId="7" xfId="0" applyFont="1" applyBorder="1" applyAlignment="1">
      <alignment horizontal="center"/>
    </xf>
    <xf numFmtId="0" fontId="3" fillId="0" borderId="10" xfId="0" applyFont="1" applyBorder="1" applyAlignment="1">
      <alignment horizontal="center"/>
    </xf>
    <xf numFmtId="0" fontId="3" fillId="0" borderId="4" xfId="0" applyFont="1" applyBorder="1" applyAlignment="1">
      <alignment horizontal="center"/>
    </xf>
    <xf numFmtId="0" fontId="11" fillId="0" borderId="7" xfId="0" applyFont="1" applyBorder="1" applyAlignment="1">
      <alignment horizontal="center"/>
    </xf>
    <xf numFmtId="0" fontId="11" fillId="0" borderId="4" xfId="0" applyFont="1" applyBorder="1" applyAlignment="1">
      <alignment horizontal="center"/>
    </xf>
  </cellXfs>
  <cellStyles count="2">
    <cellStyle name="Обычный" xfId="0" builtinId="0"/>
    <cellStyle name="Обычный 2" xfId="1" xr:uid="{00000000-0005-0000-0000-000001000000}"/>
  </cellStyles>
  <dxfs count="31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16.png"/><Relationship Id="rId7" Type="http://schemas.openxmlformats.org/officeDocument/2006/relationships/image" Target="../media/image220.png"/><Relationship Id="rId2" Type="http://schemas.openxmlformats.org/officeDocument/2006/relationships/image" Target="../media/image215.png"/><Relationship Id="rId1" Type="http://schemas.openxmlformats.org/officeDocument/2006/relationships/image" Target="../media/image214.png"/><Relationship Id="rId6" Type="http://schemas.openxmlformats.org/officeDocument/2006/relationships/image" Target="../media/image219.png"/><Relationship Id="rId5" Type="http://schemas.openxmlformats.org/officeDocument/2006/relationships/image" Target="../media/image218.png"/><Relationship Id="rId4" Type="http://schemas.openxmlformats.org/officeDocument/2006/relationships/image" Target="../media/image217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.jpeg"/><Relationship Id="rId13" Type="http://schemas.openxmlformats.org/officeDocument/2006/relationships/image" Target="../media/image17.png"/><Relationship Id="rId3" Type="http://schemas.openxmlformats.org/officeDocument/2006/relationships/image" Target="../media/image7.png"/><Relationship Id="rId7" Type="http://schemas.openxmlformats.org/officeDocument/2006/relationships/image" Target="../media/image11.jpeg"/><Relationship Id="rId12" Type="http://schemas.openxmlformats.org/officeDocument/2006/relationships/image" Target="../media/image16.png"/><Relationship Id="rId2" Type="http://schemas.openxmlformats.org/officeDocument/2006/relationships/image" Target="../media/image6.png"/><Relationship Id="rId1" Type="http://schemas.openxmlformats.org/officeDocument/2006/relationships/image" Target="../media/image5.jpeg"/><Relationship Id="rId6" Type="http://schemas.openxmlformats.org/officeDocument/2006/relationships/image" Target="../media/image10.jpeg"/><Relationship Id="rId11" Type="http://schemas.openxmlformats.org/officeDocument/2006/relationships/image" Target="../media/image15.png"/><Relationship Id="rId5" Type="http://schemas.openxmlformats.org/officeDocument/2006/relationships/image" Target="../media/image9.jpeg"/><Relationship Id="rId10" Type="http://schemas.openxmlformats.org/officeDocument/2006/relationships/image" Target="../media/image14.png"/><Relationship Id="rId4" Type="http://schemas.openxmlformats.org/officeDocument/2006/relationships/image" Target="../media/image8.png"/><Relationship Id="rId9" Type="http://schemas.openxmlformats.org/officeDocument/2006/relationships/image" Target="../media/image13.jpeg"/><Relationship Id="rId14" Type="http://schemas.openxmlformats.org/officeDocument/2006/relationships/image" Target="../media/image18.png"/></Relationships>
</file>

<file path=xl/drawings/_rels/drawing3.xml.rels><?xml version="1.0" encoding="UTF-8" standalone="yes"?>
<Relationships xmlns="http://schemas.openxmlformats.org/package/2006/relationships"><Relationship Id="rId13" Type="http://schemas.openxmlformats.org/officeDocument/2006/relationships/image" Target="../media/image31.png"/><Relationship Id="rId18" Type="http://schemas.openxmlformats.org/officeDocument/2006/relationships/image" Target="../media/image36.png"/><Relationship Id="rId26" Type="http://schemas.openxmlformats.org/officeDocument/2006/relationships/image" Target="../media/image44.png"/><Relationship Id="rId3" Type="http://schemas.openxmlformats.org/officeDocument/2006/relationships/image" Target="../media/image21.png"/><Relationship Id="rId21" Type="http://schemas.openxmlformats.org/officeDocument/2006/relationships/image" Target="../media/image39.png"/><Relationship Id="rId7" Type="http://schemas.openxmlformats.org/officeDocument/2006/relationships/image" Target="../media/image25.png"/><Relationship Id="rId12" Type="http://schemas.openxmlformats.org/officeDocument/2006/relationships/image" Target="../media/image30.jpeg"/><Relationship Id="rId17" Type="http://schemas.openxmlformats.org/officeDocument/2006/relationships/image" Target="../media/image35.jpeg"/><Relationship Id="rId25" Type="http://schemas.openxmlformats.org/officeDocument/2006/relationships/image" Target="../media/image43.png"/><Relationship Id="rId33" Type="http://schemas.openxmlformats.org/officeDocument/2006/relationships/image" Target="../media/image51.jpeg"/><Relationship Id="rId2" Type="http://schemas.openxmlformats.org/officeDocument/2006/relationships/image" Target="../media/image20.png"/><Relationship Id="rId16" Type="http://schemas.openxmlformats.org/officeDocument/2006/relationships/image" Target="../media/image34.jpeg"/><Relationship Id="rId20" Type="http://schemas.openxmlformats.org/officeDocument/2006/relationships/image" Target="../media/image38.png"/><Relationship Id="rId29" Type="http://schemas.openxmlformats.org/officeDocument/2006/relationships/image" Target="../media/image47.jpeg"/><Relationship Id="rId1" Type="http://schemas.openxmlformats.org/officeDocument/2006/relationships/image" Target="../media/image19.png"/><Relationship Id="rId6" Type="http://schemas.openxmlformats.org/officeDocument/2006/relationships/image" Target="../media/image24.png"/><Relationship Id="rId11" Type="http://schemas.openxmlformats.org/officeDocument/2006/relationships/image" Target="../media/image29.jpeg"/><Relationship Id="rId24" Type="http://schemas.openxmlformats.org/officeDocument/2006/relationships/image" Target="../media/image42.png"/><Relationship Id="rId32" Type="http://schemas.openxmlformats.org/officeDocument/2006/relationships/image" Target="../media/image50.jpeg"/><Relationship Id="rId5" Type="http://schemas.openxmlformats.org/officeDocument/2006/relationships/image" Target="../media/image23.png"/><Relationship Id="rId15" Type="http://schemas.openxmlformats.org/officeDocument/2006/relationships/image" Target="../media/image33.jpeg"/><Relationship Id="rId23" Type="http://schemas.openxmlformats.org/officeDocument/2006/relationships/image" Target="../media/image41.png"/><Relationship Id="rId28" Type="http://schemas.openxmlformats.org/officeDocument/2006/relationships/image" Target="../media/image46.png"/><Relationship Id="rId10" Type="http://schemas.openxmlformats.org/officeDocument/2006/relationships/image" Target="../media/image28.png"/><Relationship Id="rId19" Type="http://schemas.openxmlformats.org/officeDocument/2006/relationships/image" Target="../media/image37.png"/><Relationship Id="rId31" Type="http://schemas.openxmlformats.org/officeDocument/2006/relationships/image" Target="../media/image49.jpeg"/><Relationship Id="rId4" Type="http://schemas.openxmlformats.org/officeDocument/2006/relationships/image" Target="../media/image22.jpeg"/><Relationship Id="rId9" Type="http://schemas.openxmlformats.org/officeDocument/2006/relationships/image" Target="../media/image27.jpeg"/><Relationship Id="rId14" Type="http://schemas.openxmlformats.org/officeDocument/2006/relationships/image" Target="../media/image32.jpeg"/><Relationship Id="rId22" Type="http://schemas.openxmlformats.org/officeDocument/2006/relationships/image" Target="../media/image40.png"/><Relationship Id="rId27" Type="http://schemas.openxmlformats.org/officeDocument/2006/relationships/image" Target="../media/image45.png"/><Relationship Id="rId30" Type="http://schemas.openxmlformats.org/officeDocument/2006/relationships/image" Target="../media/image48.jpeg"/><Relationship Id="rId8" Type="http://schemas.openxmlformats.org/officeDocument/2006/relationships/image" Target="../media/image26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54.png"/><Relationship Id="rId2" Type="http://schemas.openxmlformats.org/officeDocument/2006/relationships/image" Target="../media/image53.png"/><Relationship Id="rId1" Type="http://schemas.openxmlformats.org/officeDocument/2006/relationships/image" Target="../media/image52.jpeg"/><Relationship Id="rId6" Type="http://schemas.openxmlformats.org/officeDocument/2006/relationships/image" Target="../media/image57.png"/><Relationship Id="rId5" Type="http://schemas.openxmlformats.org/officeDocument/2006/relationships/image" Target="../media/image56.png"/><Relationship Id="rId4" Type="http://schemas.openxmlformats.org/officeDocument/2006/relationships/image" Target="../media/image55.png"/></Relationships>
</file>

<file path=xl/drawings/_rels/drawing5.xml.rels><?xml version="1.0" encoding="UTF-8" standalone="yes"?>
<Relationships xmlns="http://schemas.openxmlformats.org/package/2006/relationships"><Relationship Id="rId13" Type="http://schemas.openxmlformats.org/officeDocument/2006/relationships/image" Target="../media/image70.png"/><Relationship Id="rId18" Type="http://schemas.openxmlformats.org/officeDocument/2006/relationships/image" Target="../media/image75.png"/><Relationship Id="rId26" Type="http://schemas.openxmlformats.org/officeDocument/2006/relationships/image" Target="../media/image83.jpeg"/><Relationship Id="rId39" Type="http://schemas.openxmlformats.org/officeDocument/2006/relationships/image" Target="../media/image96.jpeg"/><Relationship Id="rId21" Type="http://schemas.openxmlformats.org/officeDocument/2006/relationships/image" Target="../media/image78.png"/><Relationship Id="rId34" Type="http://schemas.openxmlformats.org/officeDocument/2006/relationships/image" Target="../media/image91.png"/><Relationship Id="rId7" Type="http://schemas.openxmlformats.org/officeDocument/2006/relationships/image" Target="../media/image64.jpeg"/><Relationship Id="rId12" Type="http://schemas.openxmlformats.org/officeDocument/2006/relationships/image" Target="../media/image69.jpeg"/><Relationship Id="rId17" Type="http://schemas.openxmlformats.org/officeDocument/2006/relationships/image" Target="../media/image74.png"/><Relationship Id="rId25" Type="http://schemas.openxmlformats.org/officeDocument/2006/relationships/image" Target="../media/image82.jpeg"/><Relationship Id="rId33" Type="http://schemas.openxmlformats.org/officeDocument/2006/relationships/image" Target="../media/image90.jpeg"/><Relationship Id="rId38" Type="http://schemas.openxmlformats.org/officeDocument/2006/relationships/image" Target="../media/image95.jpeg"/><Relationship Id="rId2" Type="http://schemas.openxmlformats.org/officeDocument/2006/relationships/image" Target="../media/image59.jpeg"/><Relationship Id="rId16" Type="http://schemas.openxmlformats.org/officeDocument/2006/relationships/image" Target="../media/image73.png"/><Relationship Id="rId20" Type="http://schemas.openxmlformats.org/officeDocument/2006/relationships/image" Target="../media/image77.png"/><Relationship Id="rId29" Type="http://schemas.openxmlformats.org/officeDocument/2006/relationships/image" Target="../media/image86.jpeg"/><Relationship Id="rId1" Type="http://schemas.openxmlformats.org/officeDocument/2006/relationships/image" Target="../media/image58.jpeg"/><Relationship Id="rId6" Type="http://schemas.openxmlformats.org/officeDocument/2006/relationships/image" Target="../media/image63.png"/><Relationship Id="rId11" Type="http://schemas.openxmlformats.org/officeDocument/2006/relationships/image" Target="../media/image68.png"/><Relationship Id="rId24" Type="http://schemas.openxmlformats.org/officeDocument/2006/relationships/image" Target="../media/image81.jpeg"/><Relationship Id="rId32" Type="http://schemas.openxmlformats.org/officeDocument/2006/relationships/image" Target="../media/image89.png"/><Relationship Id="rId37" Type="http://schemas.openxmlformats.org/officeDocument/2006/relationships/image" Target="../media/image94.png"/><Relationship Id="rId40" Type="http://schemas.openxmlformats.org/officeDocument/2006/relationships/image" Target="../media/image97.png"/><Relationship Id="rId5" Type="http://schemas.openxmlformats.org/officeDocument/2006/relationships/image" Target="../media/image62.png"/><Relationship Id="rId15" Type="http://schemas.openxmlformats.org/officeDocument/2006/relationships/image" Target="../media/image72.png"/><Relationship Id="rId23" Type="http://schemas.openxmlformats.org/officeDocument/2006/relationships/image" Target="../media/image80.jpeg"/><Relationship Id="rId28" Type="http://schemas.openxmlformats.org/officeDocument/2006/relationships/image" Target="../media/image85.jpeg"/><Relationship Id="rId36" Type="http://schemas.openxmlformats.org/officeDocument/2006/relationships/image" Target="../media/image93.png"/><Relationship Id="rId10" Type="http://schemas.openxmlformats.org/officeDocument/2006/relationships/image" Target="../media/image67.png"/><Relationship Id="rId19" Type="http://schemas.openxmlformats.org/officeDocument/2006/relationships/image" Target="../media/image76.png"/><Relationship Id="rId31" Type="http://schemas.openxmlformats.org/officeDocument/2006/relationships/image" Target="../media/image88.png"/><Relationship Id="rId4" Type="http://schemas.openxmlformats.org/officeDocument/2006/relationships/image" Target="../media/image61.png"/><Relationship Id="rId9" Type="http://schemas.openxmlformats.org/officeDocument/2006/relationships/image" Target="../media/image66.png"/><Relationship Id="rId14" Type="http://schemas.openxmlformats.org/officeDocument/2006/relationships/image" Target="../media/image71.png"/><Relationship Id="rId22" Type="http://schemas.openxmlformats.org/officeDocument/2006/relationships/image" Target="../media/image79.jpeg"/><Relationship Id="rId27" Type="http://schemas.openxmlformats.org/officeDocument/2006/relationships/image" Target="../media/image84.jpeg"/><Relationship Id="rId30" Type="http://schemas.openxmlformats.org/officeDocument/2006/relationships/image" Target="../media/image87.png"/><Relationship Id="rId35" Type="http://schemas.openxmlformats.org/officeDocument/2006/relationships/image" Target="../media/image92.png"/><Relationship Id="rId8" Type="http://schemas.openxmlformats.org/officeDocument/2006/relationships/image" Target="../media/image65.jpeg"/><Relationship Id="rId3" Type="http://schemas.openxmlformats.org/officeDocument/2006/relationships/image" Target="../media/image60.jpe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0.png"/><Relationship Id="rId2" Type="http://schemas.openxmlformats.org/officeDocument/2006/relationships/image" Target="../media/image99.png"/><Relationship Id="rId1" Type="http://schemas.openxmlformats.org/officeDocument/2006/relationships/image" Target="../media/image98.jpeg"/><Relationship Id="rId4" Type="http://schemas.openxmlformats.org/officeDocument/2006/relationships/image" Target="../media/image101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9.png"/><Relationship Id="rId13" Type="http://schemas.openxmlformats.org/officeDocument/2006/relationships/image" Target="../media/image114.png"/><Relationship Id="rId18" Type="http://schemas.openxmlformats.org/officeDocument/2006/relationships/image" Target="../media/image119.jpeg"/><Relationship Id="rId26" Type="http://schemas.openxmlformats.org/officeDocument/2006/relationships/image" Target="../media/image127.jpeg"/><Relationship Id="rId3" Type="http://schemas.openxmlformats.org/officeDocument/2006/relationships/image" Target="../media/image104.jpeg"/><Relationship Id="rId21" Type="http://schemas.openxmlformats.org/officeDocument/2006/relationships/image" Target="../media/image122.png"/><Relationship Id="rId7" Type="http://schemas.openxmlformats.org/officeDocument/2006/relationships/image" Target="../media/image108.jpeg"/><Relationship Id="rId12" Type="http://schemas.openxmlformats.org/officeDocument/2006/relationships/image" Target="../media/image113.png"/><Relationship Id="rId17" Type="http://schemas.openxmlformats.org/officeDocument/2006/relationships/image" Target="../media/image118.png"/><Relationship Id="rId25" Type="http://schemas.openxmlformats.org/officeDocument/2006/relationships/image" Target="../media/image126.jpeg"/><Relationship Id="rId2" Type="http://schemas.openxmlformats.org/officeDocument/2006/relationships/image" Target="../media/image103.jpeg"/><Relationship Id="rId16" Type="http://schemas.openxmlformats.org/officeDocument/2006/relationships/image" Target="../media/image117.png"/><Relationship Id="rId20" Type="http://schemas.openxmlformats.org/officeDocument/2006/relationships/image" Target="../media/image121.png"/><Relationship Id="rId29" Type="http://schemas.openxmlformats.org/officeDocument/2006/relationships/image" Target="../media/image130.jpeg"/><Relationship Id="rId1" Type="http://schemas.openxmlformats.org/officeDocument/2006/relationships/image" Target="../media/image102.jpeg"/><Relationship Id="rId6" Type="http://schemas.openxmlformats.org/officeDocument/2006/relationships/image" Target="../media/image107.png"/><Relationship Id="rId11" Type="http://schemas.openxmlformats.org/officeDocument/2006/relationships/image" Target="../media/image112.jpeg"/><Relationship Id="rId24" Type="http://schemas.openxmlformats.org/officeDocument/2006/relationships/image" Target="../media/image125.jpeg"/><Relationship Id="rId32" Type="http://schemas.openxmlformats.org/officeDocument/2006/relationships/image" Target="../media/image133.jpeg"/><Relationship Id="rId5" Type="http://schemas.openxmlformats.org/officeDocument/2006/relationships/image" Target="../media/image106.jpeg"/><Relationship Id="rId15" Type="http://schemas.openxmlformats.org/officeDocument/2006/relationships/image" Target="../media/image116.png"/><Relationship Id="rId23" Type="http://schemas.openxmlformats.org/officeDocument/2006/relationships/image" Target="../media/image124.jpeg"/><Relationship Id="rId28" Type="http://schemas.openxmlformats.org/officeDocument/2006/relationships/image" Target="../media/image129.png"/><Relationship Id="rId10" Type="http://schemas.openxmlformats.org/officeDocument/2006/relationships/image" Target="../media/image111.png"/><Relationship Id="rId19" Type="http://schemas.openxmlformats.org/officeDocument/2006/relationships/image" Target="../media/image120.jpeg"/><Relationship Id="rId31" Type="http://schemas.openxmlformats.org/officeDocument/2006/relationships/image" Target="../media/image132.png"/><Relationship Id="rId4" Type="http://schemas.openxmlformats.org/officeDocument/2006/relationships/image" Target="../media/image105.jpeg"/><Relationship Id="rId9" Type="http://schemas.openxmlformats.org/officeDocument/2006/relationships/image" Target="../media/image110.png"/><Relationship Id="rId14" Type="http://schemas.openxmlformats.org/officeDocument/2006/relationships/image" Target="../media/image115.jpeg"/><Relationship Id="rId22" Type="http://schemas.openxmlformats.org/officeDocument/2006/relationships/image" Target="../media/image123.jpeg"/><Relationship Id="rId27" Type="http://schemas.openxmlformats.org/officeDocument/2006/relationships/image" Target="../media/image128.jpeg"/><Relationship Id="rId30" Type="http://schemas.openxmlformats.org/officeDocument/2006/relationships/image" Target="../media/image131.jpe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6.png"/><Relationship Id="rId2" Type="http://schemas.openxmlformats.org/officeDocument/2006/relationships/image" Target="../media/image135.jpeg"/><Relationship Id="rId1" Type="http://schemas.openxmlformats.org/officeDocument/2006/relationships/image" Target="../media/image134.png"/></Relationships>
</file>

<file path=xl/drawings/_rels/drawing9.xml.rels><?xml version="1.0" encoding="UTF-8" standalone="yes"?>
<Relationships xmlns="http://schemas.openxmlformats.org/package/2006/relationships"><Relationship Id="rId26" Type="http://schemas.openxmlformats.org/officeDocument/2006/relationships/image" Target="../media/image162.png"/><Relationship Id="rId21" Type="http://schemas.openxmlformats.org/officeDocument/2006/relationships/image" Target="../media/image157.png"/><Relationship Id="rId42" Type="http://schemas.openxmlformats.org/officeDocument/2006/relationships/image" Target="../media/image178.jpeg"/><Relationship Id="rId47" Type="http://schemas.openxmlformats.org/officeDocument/2006/relationships/image" Target="../media/image183.jpeg"/><Relationship Id="rId63" Type="http://schemas.openxmlformats.org/officeDocument/2006/relationships/image" Target="../media/image199.png"/><Relationship Id="rId68" Type="http://schemas.openxmlformats.org/officeDocument/2006/relationships/image" Target="../media/image204.png"/><Relationship Id="rId16" Type="http://schemas.openxmlformats.org/officeDocument/2006/relationships/image" Target="../media/image152.jpeg"/><Relationship Id="rId11" Type="http://schemas.openxmlformats.org/officeDocument/2006/relationships/image" Target="../media/image147.jpeg"/><Relationship Id="rId24" Type="http://schemas.openxmlformats.org/officeDocument/2006/relationships/image" Target="../media/image160.png"/><Relationship Id="rId32" Type="http://schemas.openxmlformats.org/officeDocument/2006/relationships/image" Target="../media/image168.png"/><Relationship Id="rId37" Type="http://schemas.openxmlformats.org/officeDocument/2006/relationships/image" Target="../media/image173.jpeg"/><Relationship Id="rId40" Type="http://schemas.openxmlformats.org/officeDocument/2006/relationships/image" Target="../media/image176.jpeg"/><Relationship Id="rId45" Type="http://schemas.openxmlformats.org/officeDocument/2006/relationships/image" Target="../media/image181.jpeg"/><Relationship Id="rId53" Type="http://schemas.openxmlformats.org/officeDocument/2006/relationships/image" Target="../media/image189.png"/><Relationship Id="rId58" Type="http://schemas.openxmlformats.org/officeDocument/2006/relationships/image" Target="../media/image194.png"/><Relationship Id="rId66" Type="http://schemas.openxmlformats.org/officeDocument/2006/relationships/image" Target="../media/image202.png"/><Relationship Id="rId74" Type="http://schemas.openxmlformats.org/officeDocument/2006/relationships/image" Target="../media/image210.png"/><Relationship Id="rId5" Type="http://schemas.openxmlformats.org/officeDocument/2006/relationships/image" Target="../media/image141.jpeg"/><Relationship Id="rId61" Type="http://schemas.openxmlformats.org/officeDocument/2006/relationships/image" Target="../media/image197.png"/><Relationship Id="rId19" Type="http://schemas.openxmlformats.org/officeDocument/2006/relationships/image" Target="../media/image155.jpeg"/><Relationship Id="rId14" Type="http://schemas.openxmlformats.org/officeDocument/2006/relationships/image" Target="../media/image150.jpeg"/><Relationship Id="rId22" Type="http://schemas.openxmlformats.org/officeDocument/2006/relationships/image" Target="../media/image158.png"/><Relationship Id="rId27" Type="http://schemas.openxmlformats.org/officeDocument/2006/relationships/image" Target="../media/image163.png"/><Relationship Id="rId30" Type="http://schemas.openxmlformats.org/officeDocument/2006/relationships/image" Target="../media/image166.png"/><Relationship Id="rId35" Type="http://schemas.openxmlformats.org/officeDocument/2006/relationships/image" Target="../media/image171.png"/><Relationship Id="rId43" Type="http://schemas.openxmlformats.org/officeDocument/2006/relationships/image" Target="../media/image179.jpeg"/><Relationship Id="rId48" Type="http://schemas.openxmlformats.org/officeDocument/2006/relationships/image" Target="../media/image184.jpeg"/><Relationship Id="rId56" Type="http://schemas.openxmlformats.org/officeDocument/2006/relationships/image" Target="../media/image192.png"/><Relationship Id="rId64" Type="http://schemas.openxmlformats.org/officeDocument/2006/relationships/image" Target="../media/image200.png"/><Relationship Id="rId69" Type="http://schemas.openxmlformats.org/officeDocument/2006/relationships/image" Target="../media/image205.png"/><Relationship Id="rId77" Type="http://schemas.openxmlformats.org/officeDocument/2006/relationships/image" Target="../media/image213.png"/><Relationship Id="rId8" Type="http://schemas.openxmlformats.org/officeDocument/2006/relationships/image" Target="../media/image144.jpeg"/><Relationship Id="rId51" Type="http://schemas.openxmlformats.org/officeDocument/2006/relationships/image" Target="../media/image187.png"/><Relationship Id="rId72" Type="http://schemas.openxmlformats.org/officeDocument/2006/relationships/image" Target="../media/image208.jpeg"/><Relationship Id="rId3" Type="http://schemas.openxmlformats.org/officeDocument/2006/relationships/image" Target="../media/image139.jpeg"/><Relationship Id="rId12" Type="http://schemas.openxmlformats.org/officeDocument/2006/relationships/image" Target="../media/image148.png"/><Relationship Id="rId17" Type="http://schemas.openxmlformats.org/officeDocument/2006/relationships/image" Target="../media/image153.jpeg"/><Relationship Id="rId25" Type="http://schemas.openxmlformats.org/officeDocument/2006/relationships/image" Target="../media/image161.png"/><Relationship Id="rId33" Type="http://schemas.openxmlformats.org/officeDocument/2006/relationships/image" Target="../media/image169.png"/><Relationship Id="rId38" Type="http://schemas.openxmlformats.org/officeDocument/2006/relationships/image" Target="../media/image174.jpeg"/><Relationship Id="rId46" Type="http://schemas.openxmlformats.org/officeDocument/2006/relationships/image" Target="../media/image182.jpeg"/><Relationship Id="rId59" Type="http://schemas.openxmlformats.org/officeDocument/2006/relationships/image" Target="../media/image195.png"/><Relationship Id="rId67" Type="http://schemas.openxmlformats.org/officeDocument/2006/relationships/image" Target="../media/image203.png"/><Relationship Id="rId20" Type="http://schemas.openxmlformats.org/officeDocument/2006/relationships/image" Target="../media/image156.png"/><Relationship Id="rId41" Type="http://schemas.openxmlformats.org/officeDocument/2006/relationships/image" Target="../media/image177.jpeg"/><Relationship Id="rId54" Type="http://schemas.openxmlformats.org/officeDocument/2006/relationships/image" Target="../media/image190.png"/><Relationship Id="rId62" Type="http://schemas.openxmlformats.org/officeDocument/2006/relationships/image" Target="../media/image198.png"/><Relationship Id="rId70" Type="http://schemas.openxmlformats.org/officeDocument/2006/relationships/image" Target="../media/image206.jpeg"/><Relationship Id="rId75" Type="http://schemas.openxmlformats.org/officeDocument/2006/relationships/image" Target="../media/image211.png"/><Relationship Id="rId1" Type="http://schemas.openxmlformats.org/officeDocument/2006/relationships/image" Target="../media/image137.jpeg"/><Relationship Id="rId6" Type="http://schemas.openxmlformats.org/officeDocument/2006/relationships/image" Target="../media/image142.jpeg"/><Relationship Id="rId15" Type="http://schemas.openxmlformats.org/officeDocument/2006/relationships/image" Target="../media/image151.jpeg"/><Relationship Id="rId23" Type="http://schemas.openxmlformats.org/officeDocument/2006/relationships/image" Target="../media/image159.png"/><Relationship Id="rId28" Type="http://schemas.openxmlformats.org/officeDocument/2006/relationships/image" Target="../media/image164.png"/><Relationship Id="rId36" Type="http://schemas.openxmlformats.org/officeDocument/2006/relationships/image" Target="../media/image172.jpeg"/><Relationship Id="rId49" Type="http://schemas.openxmlformats.org/officeDocument/2006/relationships/image" Target="../media/image185.jpeg"/><Relationship Id="rId57" Type="http://schemas.openxmlformats.org/officeDocument/2006/relationships/image" Target="../media/image193.png"/><Relationship Id="rId10" Type="http://schemas.openxmlformats.org/officeDocument/2006/relationships/image" Target="../media/image146.jpeg"/><Relationship Id="rId31" Type="http://schemas.openxmlformats.org/officeDocument/2006/relationships/image" Target="../media/image167.png"/><Relationship Id="rId44" Type="http://schemas.openxmlformats.org/officeDocument/2006/relationships/image" Target="../media/image180.jpeg"/><Relationship Id="rId52" Type="http://schemas.openxmlformats.org/officeDocument/2006/relationships/image" Target="../media/image188.png"/><Relationship Id="rId60" Type="http://schemas.openxmlformats.org/officeDocument/2006/relationships/image" Target="../media/image196.png"/><Relationship Id="rId65" Type="http://schemas.openxmlformats.org/officeDocument/2006/relationships/image" Target="../media/image201.png"/><Relationship Id="rId73" Type="http://schemas.openxmlformats.org/officeDocument/2006/relationships/image" Target="../media/image209.jpeg"/><Relationship Id="rId4" Type="http://schemas.openxmlformats.org/officeDocument/2006/relationships/image" Target="../media/image140.jpeg"/><Relationship Id="rId9" Type="http://schemas.openxmlformats.org/officeDocument/2006/relationships/image" Target="../media/image145.jpeg"/><Relationship Id="rId13" Type="http://schemas.openxmlformats.org/officeDocument/2006/relationships/image" Target="../media/image149.png"/><Relationship Id="rId18" Type="http://schemas.openxmlformats.org/officeDocument/2006/relationships/image" Target="../media/image154.jpeg"/><Relationship Id="rId39" Type="http://schemas.openxmlformats.org/officeDocument/2006/relationships/image" Target="../media/image175.jpeg"/><Relationship Id="rId34" Type="http://schemas.openxmlformats.org/officeDocument/2006/relationships/image" Target="../media/image170.jpeg"/><Relationship Id="rId50" Type="http://schemas.openxmlformats.org/officeDocument/2006/relationships/image" Target="../media/image186.jpeg"/><Relationship Id="rId55" Type="http://schemas.openxmlformats.org/officeDocument/2006/relationships/image" Target="../media/image191.png"/><Relationship Id="rId76" Type="http://schemas.openxmlformats.org/officeDocument/2006/relationships/image" Target="../media/image212.jpeg"/><Relationship Id="rId7" Type="http://schemas.openxmlformats.org/officeDocument/2006/relationships/image" Target="../media/image143.jpeg"/><Relationship Id="rId71" Type="http://schemas.openxmlformats.org/officeDocument/2006/relationships/image" Target="../media/image207.jpeg"/><Relationship Id="rId2" Type="http://schemas.openxmlformats.org/officeDocument/2006/relationships/image" Target="../media/image138.jpeg"/><Relationship Id="rId29" Type="http://schemas.openxmlformats.org/officeDocument/2006/relationships/image" Target="../media/image16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335280</xdr:colOff>
      <xdr:row>3</xdr:row>
      <xdr:rowOff>68580</xdr:rowOff>
    </xdr:from>
    <xdr:to>
      <xdr:col>0</xdr:col>
      <xdr:colOff>1287780</xdr:colOff>
      <xdr:row>3</xdr:row>
      <xdr:rowOff>937260</xdr:rowOff>
    </xdr:to>
    <xdr:pic>
      <xdr:nvPicPr>
        <xdr:cNvPr id="98490" name="Рисунок 3">
          <a:extLst>
            <a:ext uri="{FF2B5EF4-FFF2-40B4-BE49-F238E27FC236}">
              <a16:creationId xmlns:a16="http://schemas.microsoft.com/office/drawing/2014/main" id="{00000000-0008-0000-0100-0000BA80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5280" y="342900"/>
          <a:ext cx="952500" cy="8686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350521</xdr:colOff>
      <xdr:row>4</xdr:row>
      <xdr:rowOff>38100</xdr:rowOff>
    </xdr:from>
    <xdr:to>
      <xdr:col>0</xdr:col>
      <xdr:colOff>1197294</xdr:colOff>
      <xdr:row>4</xdr:row>
      <xdr:rowOff>970500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7376" b="9198"/>
        <a:stretch/>
      </xdr:blipFill>
      <xdr:spPr>
        <a:xfrm>
          <a:off x="350521" y="2308860"/>
          <a:ext cx="846773" cy="932400"/>
        </a:xfrm>
        <a:prstGeom prst="rect">
          <a:avLst/>
        </a:prstGeom>
      </xdr:spPr>
    </xdr:pic>
    <xdr:clientData/>
  </xdr:twoCellAnchor>
  <xdr:twoCellAnchor editAs="oneCell">
    <xdr:from>
      <xdr:col>0</xdr:col>
      <xdr:colOff>317501</xdr:colOff>
      <xdr:row>2</xdr:row>
      <xdr:rowOff>63500</xdr:rowOff>
    </xdr:from>
    <xdr:to>
      <xdr:col>0</xdr:col>
      <xdr:colOff>1238251</xdr:colOff>
      <xdr:row>2</xdr:row>
      <xdr:rowOff>917287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17501" y="3630083"/>
          <a:ext cx="920750" cy="853787"/>
        </a:xfrm>
        <a:prstGeom prst="rect">
          <a:avLst/>
        </a:prstGeom>
      </xdr:spPr>
    </xdr:pic>
    <xdr:clientData/>
  </xdr:twoCellAnchor>
  <xdr:twoCellAnchor editAs="oneCell">
    <xdr:from>
      <xdr:col>0</xdr:col>
      <xdr:colOff>391583</xdr:colOff>
      <xdr:row>1</xdr:row>
      <xdr:rowOff>63500</xdr:rowOff>
    </xdr:from>
    <xdr:to>
      <xdr:col>0</xdr:col>
      <xdr:colOff>1293869</xdr:colOff>
      <xdr:row>1</xdr:row>
      <xdr:rowOff>977979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1A58406A-E2E6-4C5D-84F9-CCD0194191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91583" y="645583"/>
          <a:ext cx="902286" cy="914479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78043</xdr:colOff>
      <xdr:row>2</xdr:row>
      <xdr:rowOff>60960</xdr:rowOff>
    </xdr:from>
    <xdr:to>
      <xdr:col>0</xdr:col>
      <xdr:colOff>1030181</xdr:colOff>
      <xdr:row>2</xdr:row>
      <xdr:rowOff>996960</xdr:rowOff>
    </xdr:to>
    <xdr:pic>
      <xdr:nvPicPr>
        <xdr:cNvPr id="118402" name="Рисунок 3">
          <a:extLst>
            <a:ext uri="{FF2B5EF4-FFF2-40B4-BE49-F238E27FC236}">
              <a16:creationId xmlns:a16="http://schemas.microsoft.com/office/drawing/2014/main" id="{00000000-0008-0000-0B00-000082CE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043" y="518160"/>
          <a:ext cx="952138" cy="93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117574</xdr:colOff>
      <xdr:row>4</xdr:row>
      <xdr:rowOff>60960</xdr:rowOff>
    </xdr:from>
    <xdr:to>
      <xdr:col>0</xdr:col>
      <xdr:colOff>990650</xdr:colOff>
      <xdr:row>4</xdr:row>
      <xdr:rowOff>996960</xdr:rowOff>
    </xdr:to>
    <xdr:pic>
      <xdr:nvPicPr>
        <xdr:cNvPr id="118403" name="Рисунок 6">
          <a:extLst>
            <a:ext uri="{FF2B5EF4-FFF2-40B4-BE49-F238E27FC236}">
              <a16:creationId xmlns:a16="http://schemas.microsoft.com/office/drawing/2014/main" id="{00000000-0008-0000-0B00-000083CE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574" y="1517227"/>
          <a:ext cx="873076" cy="93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94044</xdr:colOff>
      <xdr:row>3</xdr:row>
      <xdr:rowOff>60960</xdr:rowOff>
    </xdr:from>
    <xdr:to>
      <xdr:col>0</xdr:col>
      <xdr:colOff>1014180</xdr:colOff>
      <xdr:row>3</xdr:row>
      <xdr:rowOff>996960</xdr:rowOff>
    </xdr:to>
    <xdr:pic>
      <xdr:nvPicPr>
        <xdr:cNvPr id="118404" name="Рисунок 9">
          <a:extLst>
            <a:ext uri="{FF2B5EF4-FFF2-40B4-BE49-F238E27FC236}">
              <a16:creationId xmlns:a16="http://schemas.microsoft.com/office/drawing/2014/main" id="{00000000-0008-0000-0B00-000084CE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044" y="2516293"/>
          <a:ext cx="920136" cy="93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136255</xdr:colOff>
      <xdr:row>7</xdr:row>
      <xdr:rowOff>33866</xdr:rowOff>
    </xdr:from>
    <xdr:to>
      <xdr:col>0</xdr:col>
      <xdr:colOff>971969</xdr:colOff>
      <xdr:row>7</xdr:row>
      <xdr:rowOff>969866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2750" b="14250"/>
        <a:stretch/>
      </xdr:blipFill>
      <xdr:spPr>
        <a:xfrm>
          <a:off x="136255" y="7484533"/>
          <a:ext cx="835714" cy="936000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142875</xdr:colOff>
      <xdr:row>1</xdr:row>
      <xdr:rowOff>35719</xdr:rowOff>
    </xdr:from>
    <xdr:to>
      <xdr:col>0</xdr:col>
      <xdr:colOff>978099</xdr:colOff>
      <xdr:row>1</xdr:row>
      <xdr:rowOff>950198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42875" y="488157"/>
          <a:ext cx="835224" cy="914479"/>
        </a:xfrm>
        <a:prstGeom prst="rect">
          <a:avLst/>
        </a:prstGeom>
      </xdr:spPr>
    </xdr:pic>
    <xdr:clientData/>
  </xdr:twoCellAnchor>
  <xdr:twoCellAnchor editAs="oneCell">
    <xdr:from>
      <xdr:col>0</xdr:col>
      <xdr:colOff>130969</xdr:colOff>
      <xdr:row>6</xdr:row>
      <xdr:rowOff>47625</xdr:rowOff>
    </xdr:from>
    <xdr:to>
      <xdr:col>0</xdr:col>
      <xdr:colOff>1014966</xdr:colOff>
      <xdr:row>6</xdr:row>
      <xdr:rowOff>925525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B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30969" y="7453313"/>
          <a:ext cx="883997" cy="877900"/>
        </a:xfrm>
        <a:prstGeom prst="rect">
          <a:avLst/>
        </a:prstGeom>
      </xdr:spPr>
    </xdr:pic>
    <xdr:clientData/>
  </xdr:twoCellAnchor>
  <xdr:twoCellAnchor editAs="oneCell">
    <xdr:from>
      <xdr:col>0</xdr:col>
      <xdr:colOff>178594</xdr:colOff>
      <xdr:row>5</xdr:row>
      <xdr:rowOff>59531</xdr:rowOff>
    </xdr:from>
    <xdr:to>
      <xdr:col>0</xdr:col>
      <xdr:colOff>940660</xdr:colOff>
      <xdr:row>5</xdr:row>
      <xdr:rowOff>906948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B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78594" y="6477000"/>
          <a:ext cx="762066" cy="84741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126682</xdr:colOff>
      <xdr:row>1</xdr:row>
      <xdr:rowOff>30480</xdr:rowOff>
    </xdr:from>
    <xdr:to>
      <xdr:col>0</xdr:col>
      <xdr:colOff>1228671</xdr:colOff>
      <xdr:row>1</xdr:row>
      <xdr:rowOff>975360</xdr:rowOff>
    </xdr:to>
    <xdr:pic>
      <xdr:nvPicPr>
        <xdr:cNvPr id="112119" name="Рисунок 1">
          <a:extLst>
            <a:ext uri="{FF2B5EF4-FFF2-40B4-BE49-F238E27FC236}">
              <a16:creationId xmlns:a16="http://schemas.microsoft.com/office/drawing/2014/main" id="{00000000-0008-0000-0200-0000F7B5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27" t="5208" r="22272" b="41280"/>
        <a:stretch>
          <a:fillRect/>
        </a:stretch>
      </xdr:blipFill>
      <xdr:spPr bwMode="auto">
        <a:xfrm>
          <a:off x="126682" y="387668"/>
          <a:ext cx="1101989" cy="944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167640</xdr:colOff>
      <xdr:row>2</xdr:row>
      <xdr:rowOff>68580</xdr:rowOff>
    </xdr:from>
    <xdr:to>
      <xdr:col>0</xdr:col>
      <xdr:colOff>1127760</xdr:colOff>
      <xdr:row>2</xdr:row>
      <xdr:rowOff>922020</xdr:rowOff>
    </xdr:to>
    <xdr:pic>
      <xdr:nvPicPr>
        <xdr:cNvPr id="112125" name="Рисунок 3">
          <a:extLst>
            <a:ext uri="{FF2B5EF4-FFF2-40B4-BE49-F238E27FC236}">
              <a16:creationId xmlns:a16="http://schemas.microsoft.com/office/drawing/2014/main" id="{00000000-0008-0000-0200-0000FDB5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7640" y="6408420"/>
          <a:ext cx="960120" cy="8534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160020</xdr:colOff>
      <xdr:row>8</xdr:row>
      <xdr:rowOff>68580</xdr:rowOff>
    </xdr:from>
    <xdr:to>
      <xdr:col>0</xdr:col>
      <xdr:colOff>1158240</xdr:colOff>
      <xdr:row>8</xdr:row>
      <xdr:rowOff>967740</xdr:rowOff>
    </xdr:to>
    <xdr:pic>
      <xdr:nvPicPr>
        <xdr:cNvPr id="112128" name="Рисунок 3">
          <a:extLst>
            <a:ext uri="{FF2B5EF4-FFF2-40B4-BE49-F238E27FC236}">
              <a16:creationId xmlns:a16="http://schemas.microsoft.com/office/drawing/2014/main" id="{00000000-0008-0000-0200-000000B6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020" y="419100"/>
          <a:ext cx="998220" cy="8991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160020</xdr:colOff>
      <xdr:row>3</xdr:row>
      <xdr:rowOff>60960</xdr:rowOff>
    </xdr:from>
    <xdr:to>
      <xdr:col>0</xdr:col>
      <xdr:colOff>1127760</xdr:colOff>
      <xdr:row>3</xdr:row>
      <xdr:rowOff>944880</xdr:rowOff>
    </xdr:to>
    <xdr:pic>
      <xdr:nvPicPr>
        <xdr:cNvPr id="112129" name="Рисунок 7">
          <a:extLst>
            <a:ext uri="{FF2B5EF4-FFF2-40B4-BE49-F238E27FC236}">
              <a16:creationId xmlns:a16="http://schemas.microsoft.com/office/drawing/2014/main" id="{00000000-0008-0000-0200-000001B6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020" y="1409700"/>
          <a:ext cx="967740" cy="8839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228600</xdr:colOff>
      <xdr:row>4</xdr:row>
      <xdr:rowOff>60960</xdr:rowOff>
    </xdr:from>
    <xdr:to>
      <xdr:col>0</xdr:col>
      <xdr:colOff>1120140</xdr:colOff>
      <xdr:row>4</xdr:row>
      <xdr:rowOff>929640</xdr:rowOff>
    </xdr:to>
    <xdr:pic>
      <xdr:nvPicPr>
        <xdr:cNvPr id="112130" name="Рисунок 22">
          <a:extLst>
            <a:ext uri="{FF2B5EF4-FFF2-40B4-BE49-F238E27FC236}">
              <a16:creationId xmlns:a16="http://schemas.microsoft.com/office/drawing/2014/main" id="{00000000-0008-0000-0200-000002B6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2407920"/>
          <a:ext cx="891540" cy="8686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220134</xdr:colOff>
      <xdr:row>10</xdr:row>
      <xdr:rowOff>33867</xdr:rowOff>
    </xdr:from>
    <xdr:to>
      <xdr:col>0</xdr:col>
      <xdr:colOff>1086206</xdr:colOff>
      <xdr:row>10</xdr:row>
      <xdr:rowOff>966267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2241" b="7015"/>
        <a:stretch/>
      </xdr:blipFill>
      <xdr:spPr>
        <a:xfrm>
          <a:off x="220134" y="12369800"/>
          <a:ext cx="866072" cy="932400"/>
        </a:xfrm>
        <a:prstGeom prst="rect">
          <a:avLst/>
        </a:prstGeom>
      </xdr:spPr>
    </xdr:pic>
    <xdr:clientData/>
  </xdr:twoCellAnchor>
  <xdr:twoCellAnchor editAs="oneCell">
    <xdr:from>
      <xdr:col>0</xdr:col>
      <xdr:colOff>262469</xdr:colOff>
      <xdr:row>14</xdr:row>
      <xdr:rowOff>50800</xdr:rowOff>
    </xdr:from>
    <xdr:to>
      <xdr:col>0</xdr:col>
      <xdr:colOff>1053892</xdr:colOff>
      <xdr:row>14</xdr:row>
      <xdr:rowOff>983200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555" b="6085"/>
        <a:stretch/>
      </xdr:blipFill>
      <xdr:spPr>
        <a:xfrm>
          <a:off x="262469" y="13385800"/>
          <a:ext cx="791423" cy="932400"/>
        </a:xfrm>
        <a:prstGeom prst="rect">
          <a:avLst/>
        </a:prstGeom>
      </xdr:spPr>
    </xdr:pic>
    <xdr:clientData/>
  </xdr:twoCellAnchor>
  <xdr:oneCellAnchor>
    <xdr:from>
      <xdr:col>0</xdr:col>
      <xdr:colOff>180975</xdr:colOff>
      <xdr:row>7</xdr:row>
      <xdr:rowOff>38100</xdr:rowOff>
    </xdr:from>
    <xdr:ext cx="962470" cy="932400"/>
    <xdr:pic>
      <xdr:nvPicPr>
        <xdr:cNvPr id="16" name="Рисунок 15"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4813" b="11510"/>
        <a:stretch/>
      </xdr:blipFill>
      <xdr:spPr>
        <a:xfrm>
          <a:off x="180975" y="13555980"/>
          <a:ext cx="962470" cy="932400"/>
        </a:xfrm>
        <a:prstGeom prst="rect">
          <a:avLst/>
        </a:prstGeom>
      </xdr:spPr>
    </xdr:pic>
    <xdr:clientData/>
  </xdr:oneCellAnchor>
  <xdr:oneCellAnchor>
    <xdr:from>
      <xdr:col>0</xdr:col>
      <xdr:colOff>266701</xdr:colOff>
      <xdr:row>11</xdr:row>
      <xdr:rowOff>38100</xdr:rowOff>
    </xdr:from>
    <xdr:ext cx="772421" cy="932400"/>
    <xdr:pic>
      <xdr:nvPicPr>
        <xdr:cNvPr id="17" name="Рисунок 16"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083" r="10537" b="3313"/>
        <a:stretch/>
      </xdr:blipFill>
      <xdr:spPr>
        <a:xfrm>
          <a:off x="266701" y="13738860"/>
          <a:ext cx="772421" cy="932400"/>
        </a:xfrm>
        <a:prstGeom prst="rect">
          <a:avLst/>
        </a:prstGeom>
      </xdr:spPr>
    </xdr:pic>
    <xdr:clientData/>
  </xdr:oneCellAnchor>
  <xdr:twoCellAnchor editAs="oneCell">
    <xdr:from>
      <xdr:col>0</xdr:col>
      <xdr:colOff>179917</xdr:colOff>
      <xdr:row>5</xdr:row>
      <xdr:rowOff>42333</xdr:rowOff>
    </xdr:from>
    <xdr:to>
      <xdr:col>0</xdr:col>
      <xdr:colOff>1185844</xdr:colOff>
      <xdr:row>5</xdr:row>
      <xdr:rowOff>975102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79917" y="3376083"/>
          <a:ext cx="1005927" cy="932769"/>
        </a:xfrm>
        <a:prstGeom prst="rect">
          <a:avLst/>
        </a:prstGeom>
      </xdr:spPr>
    </xdr:pic>
    <xdr:clientData/>
  </xdr:twoCellAnchor>
  <xdr:twoCellAnchor editAs="oneCell">
    <xdr:from>
      <xdr:col>0</xdr:col>
      <xdr:colOff>264584</xdr:colOff>
      <xdr:row>6</xdr:row>
      <xdr:rowOff>52917</xdr:rowOff>
    </xdr:from>
    <xdr:to>
      <xdr:col>0</xdr:col>
      <xdr:colOff>1099808</xdr:colOff>
      <xdr:row>6</xdr:row>
      <xdr:rowOff>930817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64584" y="9355667"/>
          <a:ext cx="835224" cy="877900"/>
        </a:xfrm>
        <a:prstGeom prst="rect">
          <a:avLst/>
        </a:prstGeom>
      </xdr:spPr>
    </xdr:pic>
    <xdr:clientData/>
  </xdr:twoCellAnchor>
  <xdr:twoCellAnchor editAs="oneCell">
    <xdr:from>
      <xdr:col>0</xdr:col>
      <xdr:colOff>179916</xdr:colOff>
      <xdr:row>9</xdr:row>
      <xdr:rowOff>52916</xdr:rowOff>
    </xdr:from>
    <xdr:to>
      <xdr:col>0</xdr:col>
      <xdr:colOff>1143167</xdr:colOff>
      <xdr:row>9</xdr:row>
      <xdr:rowOff>949106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79916" y="11355916"/>
          <a:ext cx="963251" cy="896190"/>
        </a:xfrm>
        <a:prstGeom prst="rect">
          <a:avLst/>
        </a:prstGeom>
      </xdr:spPr>
    </xdr:pic>
    <xdr:clientData/>
  </xdr:twoCellAnchor>
  <xdr:twoCellAnchor editAs="oneCell">
    <xdr:from>
      <xdr:col>0</xdr:col>
      <xdr:colOff>211666</xdr:colOff>
      <xdr:row>12</xdr:row>
      <xdr:rowOff>42333</xdr:rowOff>
    </xdr:from>
    <xdr:to>
      <xdr:col>0</xdr:col>
      <xdr:colOff>1095663</xdr:colOff>
      <xdr:row>12</xdr:row>
      <xdr:rowOff>956812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11666" y="12340166"/>
          <a:ext cx="883997" cy="914479"/>
        </a:xfrm>
        <a:prstGeom prst="rect">
          <a:avLst/>
        </a:prstGeom>
      </xdr:spPr>
    </xdr:pic>
    <xdr:clientData/>
  </xdr:twoCellAnchor>
  <xdr:twoCellAnchor editAs="oneCell">
    <xdr:from>
      <xdr:col>0</xdr:col>
      <xdr:colOff>214313</xdr:colOff>
      <xdr:row>13</xdr:row>
      <xdr:rowOff>47625</xdr:rowOff>
    </xdr:from>
    <xdr:to>
      <xdr:col>0</xdr:col>
      <xdr:colOff>1122696</xdr:colOff>
      <xdr:row>13</xdr:row>
      <xdr:rowOff>937718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BF7953AD-1E07-4A43-9A30-4F2932C4C2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214313" y="12287250"/>
          <a:ext cx="908383" cy="89009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198120</xdr:colOff>
      <xdr:row>32</xdr:row>
      <xdr:rowOff>22860</xdr:rowOff>
    </xdr:from>
    <xdr:to>
      <xdr:col>0</xdr:col>
      <xdr:colOff>1182734</xdr:colOff>
      <xdr:row>32</xdr:row>
      <xdr:rowOff>955260</xdr:rowOff>
    </xdr:to>
    <xdr:pic>
      <xdr:nvPicPr>
        <xdr:cNvPr id="113566" name="Рисунок 119">
          <a:extLst>
            <a:ext uri="{FF2B5EF4-FFF2-40B4-BE49-F238E27FC236}">
              <a16:creationId xmlns:a16="http://schemas.microsoft.com/office/drawing/2014/main" id="{00000000-0008-0000-0300-00009EB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120" y="11367135"/>
          <a:ext cx="984614" cy="93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297838</xdr:colOff>
      <xdr:row>27</xdr:row>
      <xdr:rowOff>83820</xdr:rowOff>
    </xdr:from>
    <xdr:to>
      <xdr:col>0</xdr:col>
      <xdr:colOff>1083017</xdr:colOff>
      <xdr:row>28</xdr:row>
      <xdr:rowOff>6570</xdr:rowOff>
    </xdr:to>
    <xdr:pic>
      <xdr:nvPicPr>
        <xdr:cNvPr id="113567" name="Рисунок 120">
          <a:extLst>
            <a:ext uri="{FF2B5EF4-FFF2-40B4-BE49-F238E27FC236}">
              <a16:creationId xmlns:a16="http://schemas.microsoft.com/office/drawing/2014/main" id="{00000000-0008-0000-0300-00009FB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838" y="4427220"/>
          <a:ext cx="785179" cy="93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174140</xdr:colOff>
      <xdr:row>13</xdr:row>
      <xdr:rowOff>22860</xdr:rowOff>
    </xdr:from>
    <xdr:to>
      <xdr:col>0</xdr:col>
      <xdr:colOff>1206715</xdr:colOff>
      <xdr:row>13</xdr:row>
      <xdr:rowOff>955260</xdr:rowOff>
    </xdr:to>
    <xdr:pic>
      <xdr:nvPicPr>
        <xdr:cNvPr id="113574" name="Рисунок 3">
          <a:extLst>
            <a:ext uri="{FF2B5EF4-FFF2-40B4-BE49-F238E27FC236}">
              <a16:creationId xmlns:a16="http://schemas.microsoft.com/office/drawing/2014/main" id="{00000000-0008-0000-0300-0000A6B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140" y="5366385"/>
          <a:ext cx="1032575" cy="93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216768</xdr:colOff>
      <xdr:row>31</xdr:row>
      <xdr:rowOff>22860</xdr:rowOff>
    </xdr:from>
    <xdr:to>
      <xdr:col>0</xdr:col>
      <xdr:colOff>1164086</xdr:colOff>
      <xdr:row>31</xdr:row>
      <xdr:rowOff>955260</xdr:rowOff>
    </xdr:to>
    <xdr:pic>
      <xdr:nvPicPr>
        <xdr:cNvPr id="113575" name="Рисунок 2">
          <a:extLst>
            <a:ext uri="{FF2B5EF4-FFF2-40B4-BE49-F238E27FC236}">
              <a16:creationId xmlns:a16="http://schemas.microsoft.com/office/drawing/2014/main" id="{00000000-0008-0000-0300-0000A7B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233" t="10896" r="25589" b="28075"/>
        <a:stretch>
          <a:fillRect/>
        </a:stretch>
      </xdr:blipFill>
      <xdr:spPr bwMode="auto">
        <a:xfrm>
          <a:off x="216768" y="7366635"/>
          <a:ext cx="947318" cy="93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270515</xdr:colOff>
      <xdr:row>33</xdr:row>
      <xdr:rowOff>68580</xdr:rowOff>
    </xdr:from>
    <xdr:to>
      <xdr:col>0</xdr:col>
      <xdr:colOff>999482</xdr:colOff>
      <xdr:row>33</xdr:row>
      <xdr:rowOff>1000980</xdr:rowOff>
    </xdr:to>
    <xdr:pic>
      <xdr:nvPicPr>
        <xdr:cNvPr id="113576" name="Рисунок 3">
          <a:extLst>
            <a:ext uri="{FF2B5EF4-FFF2-40B4-BE49-F238E27FC236}">
              <a16:creationId xmlns:a16="http://schemas.microsoft.com/office/drawing/2014/main" id="{00000000-0008-0000-0300-0000A8B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0515" y="26757630"/>
          <a:ext cx="728967" cy="93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235786</xdr:colOff>
      <xdr:row>9</xdr:row>
      <xdr:rowOff>38100</xdr:rowOff>
    </xdr:from>
    <xdr:to>
      <xdr:col>0</xdr:col>
      <xdr:colOff>1145069</xdr:colOff>
      <xdr:row>9</xdr:row>
      <xdr:rowOff>970500</xdr:rowOff>
    </xdr:to>
    <xdr:pic>
      <xdr:nvPicPr>
        <xdr:cNvPr id="113577" name="Рисунок 4">
          <a:extLst>
            <a:ext uri="{FF2B5EF4-FFF2-40B4-BE49-F238E27FC236}">
              <a16:creationId xmlns:a16="http://schemas.microsoft.com/office/drawing/2014/main" id="{00000000-0008-0000-0300-0000A9B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5786" y="13382625"/>
          <a:ext cx="909283" cy="93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216392</xdr:colOff>
      <xdr:row>4</xdr:row>
      <xdr:rowOff>45720</xdr:rowOff>
    </xdr:from>
    <xdr:to>
      <xdr:col>0</xdr:col>
      <xdr:colOff>1164463</xdr:colOff>
      <xdr:row>4</xdr:row>
      <xdr:rowOff>978120</xdr:rowOff>
    </xdr:to>
    <xdr:pic>
      <xdr:nvPicPr>
        <xdr:cNvPr id="113579" name="Рисунок 11">
          <a:extLst>
            <a:ext uri="{FF2B5EF4-FFF2-40B4-BE49-F238E27FC236}">
              <a16:creationId xmlns:a16="http://schemas.microsoft.com/office/drawing/2014/main" id="{00000000-0008-0000-0300-0000ABB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6392" y="15390495"/>
          <a:ext cx="948071" cy="93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282992</xdr:colOff>
      <xdr:row>15</xdr:row>
      <xdr:rowOff>38100</xdr:rowOff>
    </xdr:from>
    <xdr:to>
      <xdr:col>0</xdr:col>
      <xdr:colOff>1097863</xdr:colOff>
      <xdr:row>15</xdr:row>
      <xdr:rowOff>970500</xdr:rowOff>
    </xdr:to>
    <xdr:pic>
      <xdr:nvPicPr>
        <xdr:cNvPr id="113580" name="Рисунок 3">
          <a:extLst>
            <a:ext uri="{FF2B5EF4-FFF2-40B4-BE49-F238E27FC236}">
              <a16:creationId xmlns:a16="http://schemas.microsoft.com/office/drawing/2014/main" id="{00000000-0008-0000-0300-0000ACB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2992" y="12382500"/>
          <a:ext cx="814871" cy="93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197696</xdr:colOff>
      <xdr:row>30</xdr:row>
      <xdr:rowOff>30480</xdr:rowOff>
    </xdr:from>
    <xdr:to>
      <xdr:col>0</xdr:col>
      <xdr:colOff>1183159</xdr:colOff>
      <xdr:row>30</xdr:row>
      <xdr:rowOff>962880</xdr:rowOff>
    </xdr:to>
    <xdr:pic>
      <xdr:nvPicPr>
        <xdr:cNvPr id="113581" name="Рисунок 2">
          <a:extLst>
            <a:ext uri="{FF2B5EF4-FFF2-40B4-BE49-F238E27FC236}">
              <a16:creationId xmlns:a16="http://schemas.microsoft.com/office/drawing/2014/main" id="{00000000-0008-0000-0300-0000ADB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7696" y="6374130"/>
          <a:ext cx="985463" cy="93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143149</xdr:colOff>
      <xdr:row>2</xdr:row>
      <xdr:rowOff>68580</xdr:rowOff>
    </xdr:from>
    <xdr:to>
      <xdr:col>0</xdr:col>
      <xdr:colOff>1237706</xdr:colOff>
      <xdr:row>2</xdr:row>
      <xdr:rowOff>1000980</xdr:rowOff>
    </xdr:to>
    <xdr:pic>
      <xdr:nvPicPr>
        <xdr:cNvPr id="113582" name="Рисунок 3">
          <a:extLst>
            <a:ext uri="{FF2B5EF4-FFF2-40B4-BE49-F238E27FC236}">
              <a16:creationId xmlns:a16="http://schemas.microsoft.com/office/drawing/2014/main" id="{00000000-0008-0000-0300-0000AEB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149" y="8412480"/>
          <a:ext cx="1094557" cy="93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224227</xdr:colOff>
      <xdr:row>3</xdr:row>
      <xdr:rowOff>30480</xdr:rowOff>
    </xdr:from>
    <xdr:to>
      <xdr:col>0</xdr:col>
      <xdr:colOff>1122435</xdr:colOff>
      <xdr:row>3</xdr:row>
      <xdr:rowOff>928688</xdr:rowOff>
    </xdr:to>
    <xdr:pic>
      <xdr:nvPicPr>
        <xdr:cNvPr id="113583" name="Рисунок 2">
          <a:extLst>
            <a:ext uri="{FF2B5EF4-FFF2-40B4-BE49-F238E27FC236}">
              <a16:creationId xmlns:a16="http://schemas.microsoft.com/office/drawing/2014/main" id="{00000000-0008-0000-0300-0000AFB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4227" y="4423886"/>
          <a:ext cx="898208" cy="8982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185051</xdr:colOff>
      <xdr:row>1</xdr:row>
      <xdr:rowOff>45720</xdr:rowOff>
    </xdr:from>
    <xdr:to>
      <xdr:col>0</xdr:col>
      <xdr:colOff>1195804</xdr:colOff>
      <xdr:row>1</xdr:row>
      <xdr:rowOff>978120</xdr:rowOff>
    </xdr:to>
    <xdr:pic>
      <xdr:nvPicPr>
        <xdr:cNvPr id="113584" name="Рисунок 6">
          <a:extLst>
            <a:ext uri="{FF2B5EF4-FFF2-40B4-BE49-F238E27FC236}">
              <a16:creationId xmlns:a16="http://schemas.microsoft.com/office/drawing/2014/main" id="{00000000-0008-0000-0300-0000B0B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051" y="1388745"/>
          <a:ext cx="1010753" cy="93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208151</xdr:colOff>
      <xdr:row>18</xdr:row>
      <xdr:rowOff>60960</xdr:rowOff>
    </xdr:from>
    <xdr:to>
      <xdr:col>0</xdr:col>
      <xdr:colOff>1172703</xdr:colOff>
      <xdr:row>18</xdr:row>
      <xdr:rowOff>993360</xdr:rowOff>
    </xdr:to>
    <xdr:pic>
      <xdr:nvPicPr>
        <xdr:cNvPr id="113585" name="Рисунок 3">
          <a:extLst>
            <a:ext uri="{FF2B5EF4-FFF2-40B4-BE49-F238E27FC236}">
              <a16:creationId xmlns:a16="http://schemas.microsoft.com/office/drawing/2014/main" id="{00000000-0008-0000-0300-0000B1B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151" y="2404110"/>
          <a:ext cx="964552" cy="93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176449</xdr:colOff>
      <xdr:row>26</xdr:row>
      <xdr:rowOff>47625</xdr:rowOff>
    </xdr:from>
    <xdr:to>
      <xdr:col>0</xdr:col>
      <xdr:colOff>1204406</xdr:colOff>
      <xdr:row>26</xdr:row>
      <xdr:rowOff>980025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727" t="18471" r="6556" b="23217"/>
        <a:stretch/>
      </xdr:blipFill>
      <xdr:spPr>
        <a:xfrm>
          <a:off x="176449" y="25393650"/>
          <a:ext cx="1027957" cy="932400"/>
        </a:xfrm>
        <a:prstGeom prst="rect">
          <a:avLst/>
        </a:prstGeom>
      </xdr:spPr>
    </xdr:pic>
    <xdr:clientData/>
  </xdr:twoCellAnchor>
  <xdr:twoCellAnchor editAs="oneCell">
    <xdr:from>
      <xdr:col>0</xdr:col>
      <xdr:colOff>230400</xdr:colOff>
      <xdr:row>23</xdr:row>
      <xdr:rowOff>19050</xdr:rowOff>
    </xdr:from>
    <xdr:to>
      <xdr:col>0</xdr:col>
      <xdr:colOff>1150455</xdr:colOff>
      <xdr:row>23</xdr:row>
      <xdr:rowOff>951450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885" b="17108"/>
        <a:stretch/>
      </xdr:blipFill>
      <xdr:spPr>
        <a:xfrm>
          <a:off x="230400" y="24364950"/>
          <a:ext cx="920055" cy="932400"/>
        </a:xfrm>
        <a:prstGeom prst="rect">
          <a:avLst/>
        </a:prstGeom>
      </xdr:spPr>
    </xdr:pic>
    <xdr:clientData/>
  </xdr:twoCellAnchor>
  <xdr:twoCellAnchor editAs="oneCell">
    <xdr:from>
      <xdr:col>0</xdr:col>
      <xdr:colOff>156187</xdr:colOff>
      <xdr:row>11</xdr:row>
      <xdr:rowOff>28576</xdr:rowOff>
    </xdr:from>
    <xdr:to>
      <xdr:col>0</xdr:col>
      <xdr:colOff>1224667</xdr:colOff>
      <xdr:row>11</xdr:row>
      <xdr:rowOff>960976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162" t="16690" r="8539" b="32275"/>
        <a:stretch/>
      </xdr:blipFill>
      <xdr:spPr>
        <a:xfrm>
          <a:off x="156187" y="26374726"/>
          <a:ext cx="1068480" cy="932400"/>
        </a:xfrm>
        <a:prstGeom prst="rect">
          <a:avLst/>
        </a:prstGeom>
      </xdr:spPr>
    </xdr:pic>
    <xdr:clientData/>
  </xdr:twoCellAnchor>
  <xdr:twoCellAnchor editAs="oneCell">
    <xdr:from>
      <xdr:col>0</xdr:col>
      <xdr:colOff>328372</xdr:colOff>
      <xdr:row>17</xdr:row>
      <xdr:rowOff>28574</xdr:rowOff>
    </xdr:from>
    <xdr:to>
      <xdr:col>0</xdr:col>
      <xdr:colOff>1052482</xdr:colOff>
      <xdr:row>17</xdr:row>
      <xdr:rowOff>960974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734" b="33954"/>
        <a:stretch/>
      </xdr:blipFill>
      <xdr:spPr>
        <a:xfrm>
          <a:off x="328372" y="28374974"/>
          <a:ext cx="724110" cy="932400"/>
        </a:xfrm>
        <a:prstGeom prst="rect">
          <a:avLst/>
        </a:prstGeom>
      </xdr:spPr>
    </xdr:pic>
    <xdr:clientData/>
  </xdr:twoCellAnchor>
  <xdr:twoCellAnchor editAs="oneCell">
    <xdr:from>
      <xdr:col>0</xdr:col>
      <xdr:colOff>261937</xdr:colOff>
      <xdr:row>6</xdr:row>
      <xdr:rowOff>59531</xdr:rowOff>
    </xdr:from>
    <xdr:to>
      <xdr:col>0</xdr:col>
      <xdr:colOff>1097161</xdr:colOff>
      <xdr:row>6</xdr:row>
      <xdr:rowOff>955721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261937" y="6477000"/>
          <a:ext cx="835224" cy="896190"/>
        </a:xfrm>
        <a:prstGeom prst="rect">
          <a:avLst/>
        </a:prstGeom>
      </xdr:spPr>
    </xdr:pic>
    <xdr:clientData/>
  </xdr:twoCellAnchor>
  <xdr:twoCellAnchor editAs="oneCell">
    <xdr:from>
      <xdr:col>0</xdr:col>
      <xdr:colOff>214312</xdr:colOff>
      <xdr:row>16</xdr:row>
      <xdr:rowOff>59531</xdr:rowOff>
    </xdr:from>
    <xdr:to>
      <xdr:col>0</xdr:col>
      <xdr:colOff>1147081</xdr:colOff>
      <xdr:row>16</xdr:row>
      <xdr:rowOff>955721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214312" y="8501062"/>
          <a:ext cx="932769" cy="896190"/>
        </a:xfrm>
        <a:prstGeom prst="rect">
          <a:avLst/>
        </a:prstGeom>
      </xdr:spPr>
    </xdr:pic>
    <xdr:clientData/>
  </xdr:twoCellAnchor>
  <xdr:twoCellAnchor editAs="oneCell">
    <xdr:from>
      <xdr:col>0</xdr:col>
      <xdr:colOff>309562</xdr:colOff>
      <xdr:row>10</xdr:row>
      <xdr:rowOff>83344</xdr:rowOff>
    </xdr:from>
    <xdr:to>
      <xdr:col>0</xdr:col>
      <xdr:colOff>1108207</xdr:colOff>
      <xdr:row>10</xdr:row>
      <xdr:rowOff>979534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309562" y="15609094"/>
          <a:ext cx="798645" cy="896190"/>
        </a:xfrm>
        <a:prstGeom prst="rect">
          <a:avLst/>
        </a:prstGeom>
      </xdr:spPr>
    </xdr:pic>
    <xdr:clientData/>
  </xdr:twoCellAnchor>
  <xdr:twoCellAnchor editAs="oneCell">
    <xdr:from>
      <xdr:col>0</xdr:col>
      <xdr:colOff>166688</xdr:colOff>
      <xdr:row>5</xdr:row>
      <xdr:rowOff>59531</xdr:rowOff>
    </xdr:from>
    <xdr:to>
      <xdr:col>0</xdr:col>
      <xdr:colOff>1136036</xdr:colOff>
      <xdr:row>5</xdr:row>
      <xdr:rowOff>986203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66688" y="11537156"/>
          <a:ext cx="969348" cy="926672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14</xdr:row>
      <xdr:rowOff>59531</xdr:rowOff>
    </xdr:from>
    <xdr:to>
      <xdr:col>0</xdr:col>
      <xdr:colOff>1122982</xdr:colOff>
      <xdr:row>14</xdr:row>
      <xdr:rowOff>974010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00000000-0008-0000-03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202406" y="17716500"/>
          <a:ext cx="920576" cy="914479"/>
        </a:xfrm>
        <a:prstGeom prst="rect">
          <a:avLst/>
        </a:prstGeom>
      </xdr:spPr>
    </xdr:pic>
    <xdr:clientData/>
  </xdr:twoCellAnchor>
  <xdr:twoCellAnchor editAs="oneCell">
    <xdr:from>
      <xdr:col>0</xdr:col>
      <xdr:colOff>178593</xdr:colOff>
      <xdr:row>24</xdr:row>
      <xdr:rowOff>71437</xdr:rowOff>
    </xdr:from>
    <xdr:to>
      <xdr:col>0</xdr:col>
      <xdr:colOff>1147941</xdr:colOff>
      <xdr:row>24</xdr:row>
      <xdr:rowOff>949337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78593" y="20764500"/>
          <a:ext cx="969348" cy="87790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25</xdr:row>
      <xdr:rowOff>59532</xdr:rowOff>
    </xdr:from>
    <xdr:to>
      <xdr:col>0</xdr:col>
      <xdr:colOff>1098883</xdr:colOff>
      <xdr:row>25</xdr:row>
      <xdr:rowOff>961818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id="{00000000-0008-0000-03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90500" y="21764626"/>
          <a:ext cx="908383" cy="902286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142875</xdr:colOff>
      <xdr:row>19</xdr:row>
      <xdr:rowOff>59532</xdr:rowOff>
    </xdr:from>
    <xdr:to>
      <xdr:col>0</xdr:col>
      <xdr:colOff>1197574</xdr:colOff>
      <xdr:row>19</xdr:row>
      <xdr:rowOff>1004494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id="{00000000-0008-0000-03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42875" y="15692438"/>
          <a:ext cx="1054699" cy="944962"/>
        </a:xfrm>
        <a:prstGeom prst="rect">
          <a:avLst/>
        </a:prstGeom>
      </xdr:spPr>
    </xdr:pic>
    <xdr:clientData/>
  </xdr:twoCellAnchor>
  <xdr:twoCellAnchor editAs="oneCell">
    <xdr:from>
      <xdr:col>0</xdr:col>
      <xdr:colOff>273844</xdr:colOff>
      <xdr:row>8</xdr:row>
      <xdr:rowOff>71438</xdr:rowOff>
    </xdr:from>
    <xdr:to>
      <xdr:col>0</xdr:col>
      <xdr:colOff>1133455</xdr:colOff>
      <xdr:row>8</xdr:row>
      <xdr:rowOff>949338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273844" y="7608094"/>
          <a:ext cx="859611" cy="877900"/>
        </a:xfrm>
        <a:prstGeom prst="rect">
          <a:avLst/>
        </a:prstGeom>
      </xdr:spPr>
    </xdr:pic>
    <xdr:clientData/>
  </xdr:twoCellAnchor>
  <xdr:twoCellAnchor editAs="oneCell">
    <xdr:from>
      <xdr:col>0</xdr:col>
      <xdr:colOff>321469</xdr:colOff>
      <xdr:row>12</xdr:row>
      <xdr:rowOff>23812</xdr:rowOff>
    </xdr:from>
    <xdr:to>
      <xdr:col>0</xdr:col>
      <xdr:colOff>1053052</xdr:colOff>
      <xdr:row>12</xdr:row>
      <xdr:rowOff>962677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321469" y="6548437"/>
          <a:ext cx="731583" cy="938865"/>
        </a:xfrm>
        <a:prstGeom prst="rect">
          <a:avLst/>
        </a:prstGeom>
      </xdr:spPr>
    </xdr:pic>
    <xdr:clientData/>
  </xdr:twoCellAnchor>
  <xdr:oneCellAnchor>
    <xdr:from>
      <xdr:col>0</xdr:col>
      <xdr:colOff>116828</xdr:colOff>
      <xdr:row>7</xdr:row>
      <xdr:rowOff>30221</xdr:rowOff>
    </xdr:from>
    <xdr:ext cx="981541" cy="932769"/>
    <xdr:pic>
      <xdr:nvPicPr>
        <xdr:cNvPr id="29" name="Рисунок 28">
          <a:extLst>
            <a:ext uri="{FF2B5EF4-FFF2-40B4-BE49-F238E27FC236}">
              <a16:creationId xmlns:a16="http://schemas.microsoft.com/office/drawing/2014/main" id="{00000000-0008-0000-03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16828" y="28822935"/>
          <a:ext cx="981541" cy="932769"/>
        </a:xfrm>
        <a:prstGeom prst="rect">
          <a:avLst/>
        </a:prstGeom>
      </xdr:spPr>
    </xdr:pic>
    <xdr:clientData/>
  </xdr:oneCellAnchor>
  <xdr:twoCellAnchor>
    <xdr:from>
      <xdr:col>0</xdr:col>
      <xdr:colOff>173036</xdr:colOff>
      <xdr:row>28</xdr:row>
      <xdr:rowOff>28574</xdr:rowOff>
    </xdr:from>
    <xdr:to>
      <xdr:col>0</xdr:col>
      <xdr:colOff>1078666</xdr:colOff>
      <xdr:row>28</xdr:row>
      <xdr:rowOff>971587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214" b="12402"/>
        <a:stretch/>
      </xdr:blipFill>
      <xdr:spPr>
        <a:xfrm>
          <a:off x="173036" y="27727274"/>
          <a:ext cx="905630" cy="943013"/>
        </a:xfrm>
        <a:prstGeom prst="rect">
          <a:avLst/>
        </a:prstGeom>
      </xdr:spPr>
    </xdr:pic>
    <xdr:clientData/>
  </xdr:twoCellAnchor>
  <xdr:twoCellAnchor>
    <xdr:from>
      <xdr:col>0</xdr:col>
      <xdr:colOff>126586</xdr:colOff>
      <xdr:row>21</xdr:row>
      <xdr:rowOff>27517</xdr:rowOff>
    </xdr:from>
    <xdr:to>
      <xdr:col>0</xdr:col>
      <xdr:colOff>1088611</xdr:colOff>
      <xdr:row>21</xdr:row>
      <xdr:rowOff>975269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728" t="12930" r="13842" b="5180"/>
        <a:stretch/>
      </xdr:blipFill>
      <xdr:spPr>
        <a:xfrm>
          <a:off x="126586" y="29832603"/>
          <a:ext cx="962025" cy="947752"/>
        </a:xfrm>
        <a:prstGeom prst="rect">
          <a:avLst/>
        </a:prstGeom>
      </xdr:spPr>
    </xdr:pic>
    <xdr:clientData/>
  </xdr:twoCellAnchor>
  <xdr:twoCellAnchor editAs="oneCell">
    <xdr:from>
      <xdr:col>0</xdr:col>
      <xdr:colOff>242927</xdr:colOff>
      <xdr:row>22</xdr:row>
      <xdr:rowOff>29081</xdr:rowOff>
    </xdr:from>
    <xdr:to>
      <xdr:col>0</xdr:col>
      <xdr:colOff>972269</xdr:colOff>
      <xdr:row>22</xdr:row>
      <xdr:rowOff>993762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2927" y="30846538"/>
          <a:ext cx="729342" cy="964681"/>
        </a:xfrm>
        <a:prstGeom prst="rect">
          <a:avLst/>
        </a:prstGeom>
      </xdr:spPr>
    </xdr:pic>
    <xdr:clientData/>
  </xdr:twoCellAnchor>
  <xdr:twoCellAnchor>
    <xdr:from>
      <xdr:col>0</xdr:col>
      <xdr:colOff>206829</xdr:colOff>
      <xdr:row>29</xdr:row>
      <xdr:rowOff>21771</xdr:rowOff>
    </xdr:from>
    <xdr:to>
      <xdr:col>0</xdr:col>
      <xdr:colOff>1066800</xdr:colOff>
      <xdr:row>29</xdr:row>
      <xdr:rowOff>980378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33" t="16311" r="8794" b="12884"/>
        <a:stretch/>
      </xdr:blipFill>
      <xdr:spPr>
        <a:xfrm>
          <a:off x="206829" y="31958038"/>
          <a:ext cx="859971" cy="958607"/>
        </a:xfrm>
        <a:prstGeom prst="rect">
          <a:avLst/>
        </a:prstGeom>
      </xdr:spPr>
    </xdr:pic>
    <xdr:clientData/>
  </xdr:twoCellAnchor>
  <xdr:twoCellAnchor>
    <xdr:from>
      <xdr:col>0</xdr:col>
      <xdr:colOff>206830</xdr:colOff>
      <xdr:row>20</xdr:row>
      <xdr:rowOff>33867</xdr:rowOff>
    </xdr:from>
    <xdr:to>
      <xdr:col>0</xdr:col>
      <xdr:colOff>1051274</xdr:colOff>
      <xdr:row>20</xdr:row>
      <xdr:rowOff>981715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099" b="6278"/>
        <a:stretch/>
      </xdr:blipFill>
      <xdr:spPr>
        <a:xfrm>
          <a:off x="206830" y="32986134"/>
          <a:ext cx="844444" cy="94784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251460</xdr:colOff>
      <xdr:row>1</xdr:row>
      <xdr:rowOff>76200</xdr:rowOff>
    </xdr:from>
    <xdr:to>
      <xdr:col>0</xdr:col>
      <xdr:colOff>1226820</xdr:colOff>
      <xdr:row>1</xdr:row>
      <xdr:rowOff>1005840</xdr:rowOff>
    </xdr:to>
    <xdr:pic>
      <xdr:nvPicPr>
        <xdr:cNvPr id="118865" name="Рисунок 5">
          <a:extLst>
            <a:ext uri="{FF2B5EF4-FFF2-40B4-BE49-F238E27FC236}">
              <a16:creationId xmlns:a16="http://schemas.microsoft.com/office/drawing/2014/main" id="{00000000-0008-0000-0400-000051D0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1460" y="441960"/>
          <a:ext cx="975360" cy="9296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198120</xdr:colOff>
      <xdr:row>3</xdr:row>
      <xdr:rowOff>45720</xdr:rowOff>
    </xdr:from>
    <xdr:to>
      <xdr:col>0</xdr:col>
      <xdr:colOff>1264920</xdr:colOff>
      <xdr:row>4</xdr:row>
      <xdr:rowOff>7620</xdr:rowOff>
    </xdr:to>
    <xdr:pic>
      <xdr:nvPicPr>
        <xdr:cNvPr id="118866" name="Рисунок 7">
          <a:extLst>
            <a:ext uri="{FF2B5EF4-FFF2-40B4-BE49-F238E27FC236}">
              <a16:creationId xmlns:a16="http://schemas.microsoft.com/office/drawing/2014/main" id="{00000000-0008-0000-0400-000052D0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120" y="1440180"/>
          <a:ext cx="1066800" cy="9296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314325</xdr:colOff>
      <xdr:row>4</xdr:row>
      <xdr:rowOff>57150</xdr:rowOff>
    </xdr:from>
    <xdr:to>
      <xdr:col>0</xdr:col>
      <xdr:colOff>1125163</xdr:colOff>
      <xdr:row>4</xdr:row>
      <xdr:rowOff>916761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14325" y="2476500"/>
          <a:ext cx="810838" cy="859611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114300</xdr:colOff>
      <xdr:row>2</xdr:row>
      <xdr:rowOff>38100</xdr:rowOff>
    </xdr:from>
    <xdr:to>
      <xdr:col>0</xdr:col>
      <xdr:colOff>1217772</xdr:colOff>
      <xdr:row>2</xdr:row>
      <xdr:rowOff>909904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14300" y="3429000"/>
          <a:ext cx="1103472" cy="871804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171451</xdr:colOff>
      <xdr:row>5</xdr:row>
      <xdr:rowOff>66675</xdr:rowOff>
    </xdr:from>
    <xdr:to>
      <xdr:col>0</xdr:col>
      <xdr:colOff>1146896</xdr:colOff>
      <xdr:row>5</xdr:row>
      <xdr:rowOff>889706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71451" y="4425315"/>
          <a:ext cx="975445" cy="823031"/>
        </a:xfrm>
        <a:prstGeom prst="rect">
          <a:avLst/>
        </a:prstGeom>
      </xdr:spPr>
    </xdr:pic>
    <xdr:clientData/>
  </xdr:twoCellAnchor>
  <xdr:twoCellAnchor>
    <xdr:from>
      <xdr:col>0</xdr:col>
      <xdr:colOff>190545</xdr:colOff>
      <xdr:row>6</xdr:row>
      <xdr:rowOff>7619</xdr:rowOff>
    </xdr:from>
    <xdr:to>
      <xdr:col>0</xdr:col>
      <xdr:colOff>1104901</xdr:colOff>
      <xdr:row>6</xdr:row>
      <xdr:rowOff>938789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t="6392" b="20979"/>
        <a:stretch/>
      </xdr:blipFill>
      <xdr:spPr>
        <a:xfrm>
          <a:off x="190545" y="5333999"/>
          <a:ext cx="914356" cy="93117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178577</xdr:colOff>
      <xdr:row>37</xdr:row>
      <xdr:rowOff>7620</xdr:rowOff>
    </xdr:from>
    <xdr:to>
      <xdr:col>0</xdr:col>
      <xdr:colOff>1155377</xdr:colOff>
      <xdr:row>37</xdr:row>
      <xdr:rowOff>940020</xdr:rowOff>
    </xdr:to>
    <xdr:pic>
      <xdr:nvPicPr>
        <xdr:cNvPr id="121352" name="Рисунок 1">
          <a:extLst>
            <a:ext uri="{FF2B5EF4-FFF2-40B4-BE49-F238E27FC236}">
              <a16:creationId xmlns:a16="http://schemas.microsoft.com/office/drawing/2014/main" id="{00000000-0008-0000-0500-000008DA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557" t="2107" r="4745" b="36340"/>
        <a:stretch>
          <a:fillRect/>
        </a:stretch>
      </xdr:blipFill>
      <xdr:spPr bwMode="auto">
        <a:xfrm>
          <a:off x="178577" y="24382213"/>
          <a:ext cx="976800" cy="93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171640</xdr:colOff>
      <xdr:row>5</xdr:row>
      <xdr:rowOff>30480</xdr:rowOff>
    </xdr:from>
    <xdr:to>
      <xdr:col>0</xdr:col>
      <xdr:colOff>1162315</xdr:colOff>
      <xdr:row>5</xdr:row>
      <xdr:rowOff>962880</xdr:rowOff>
    </xdr:to>
    <xdr:pic>
      <xdr:nvPicPr>
        <xdr:cNvPr id="121353" name="Рисунок 3">
          <a:extLst>
            <a:ext uri="{FF2B5EF4-FFF2-40B4-BE49-F238E27FC236}">
              <a16:creationId xmlns:a16="http://schemas.microsoft.com/office/drawing/2014/main" id="{00000000-0008-0000-0500-000009DA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703" b="20831"/>
        <a:stretch>
          <a:fillRect/>
        </a:stretch>
      </xdr:blipFill>
      <xdr:spPr bwMode="auto">
        <a:xfrm>
          <a:off x="171640" y="3360702"/>
          <a:ext cx="990675" cy="93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111977</xdr:colOff>
      <xdr:row>8</xdr:row>
      <xdr:rowOff>26434</xdr:rowOff>
    </xdr:from>
    <xdr:to>
      <xdr:col>0</xdr:col>
      <xdr:colOff>1221977</xdr:colOff>
      <xdr:row>8</xdr:row>
      <xdr:rowOff>958834</xdr:rowOff>
    </xdr:to>
    <xdr:pic>
      <xdr:nvPicPr>
        <xdr:cNvPr id="121354" name="Рисунок 4">
          <a:extLst>
            <a:ext uri="{FF2B5EF4-FFF2-40B4-BE49-F238E27FC236}">
              <a16:creationId xmlns:a16="http://schemas.microsoft.com/office/drawing/2014/main" id="{00000000-0008-0000-0500-00000ADA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2347" b="28574"/>
        <a:stretch>
          <a:fillRect/>
        </a:stretch>
      </xdr:blipFill>
      <xdr:spPr bwMode="auto">
        <a:xfrm>
          <a:off x="111977" y="7364212"/>
          <a:ext cx="1110000" cy="93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180149</xdr:colOff>
      <xdr:row>38</xdr:row>
      <xdr:rowOff>45720</xdr:rowOff>
    </xdr:from>
    <xdr:to>
      <xdr:col>0</xdr:col>
      <xdr:colOff>1153806</xdr:colOff>
      <xdr:row>38</xdr:row>
      <xdr:rowOff>978120</xdr:rowOff>
    </xdr:to>
    <xdr:pic>
      <xdr:nvPicPr>
        <xdr:cNvPr id="121356" name="Рисунок 8">
          <a:extLst>
            <a:ext uri="{FF2B5EF4-FFF2-40B4-BE49-F238E27FC236}">
              <a16:creationId xmlns:a16="http://schemas.microsoft.com/office/drawing/2014/main" id="{00000000-0008-0000-0500-00000CDA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149" y="27411868"/>
          <a:ext cx="973657" cy="93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182496</xdr:colOff>
      <xdr:row>39</xdr:row>
      <xdr:rowOff>17968</xdr:rowOff>
    </xdr:from>
    <xdr:to>
      <xdr:col>0</xdr:col>
      <xdr:colOff>1151459</xdr:colOff>
      <xdr:row>39</xdr:row>
      <xdr:rowOff>950368</xdr:rowOff>
    </xdr:to>
    <xdr:pic>
      <xdr:nvPicPr>
        <xdr:cNvPr id="121358" name="Рисунок 14">
          <a:extLst>
            <a:ext uri="{FF2B5EF4-FFF2-40B4-BE49-F238E27FC236}">
              <a16:creationId xmlns:a16="http://schemas.microsoft.com/office/drawing/2014/main" id="{00000000-0008-0000-0500-00000EDA01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964" r="13321"/>
        <a:stretch/>
      </xdr:blipFill>
      <xdr:spPr bwMode="auto">
        <a:xfrm>
          <a:off x="182496" y="30375672"/>
          <a:ext cx="968963" cy="93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97675</xdr:colOff>
      <xdr:row>28</xdr:row>
      <xdr:rowOff>17969</xdr:rowOff>
    </xdr:from>
    <xdr:to>
      <xdr:col>0</xdr:col>
      <xdr:colOff>1236279</xdr:colOff>
      <xdr:row>28</xdr:row>
      <xdr:rowOff>950369</xdr:rowOff>
    </xdr:to>
    <xdr:pic>
      <xdr:nvPicPr>
        <xdr:cNvPr id="121359" name="Рисунок 4">
          <a:extLst>
            <a:ext uri="{FF2B5EF4-FFF2-40B4-BE49-F238E27FC236}">
              <a16:creationId xmlns:a16="http://schemas.microsoft.com/office/drawing/2014/main" id="{00000000-0008-0000-0500-00000FDA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675" y="16415080"/>
          <a:ext cx="1138604" cy="93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169954</xdr:colOff>
      <xdr:row>27</xdr:row>
      <xdr:rowOff>30480</xdr:rowOff>
    </xdr:from>
    <xdr:to>
      <xdr:col>0</xdr:col>
      <xdr:colOff>1164000</xdr:colOff>
      <xdr:row>27</xdr:row>
      <xdr:rowOff>962880</xdr:rowOff>
    </xdr:to>
    <xdr:pic>
      <xdr:nvPicPr>
        <xdr:cNvPr id="121363" name="Рисунок 3">
          <a:extLst>
            <a:ext uri="{FF2B5EF4-FFF2-40B4-BE49-F238E27FC236}">
              <a16:creationId xmlns:a16="http://schemas.microsoft.com/office/drawing/2014/main" id="{00000000-0008-0000-0500-000013DA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676" b="6618"/>
        <a:stretch>
          <a:fillRect/>
        </a:stretch>
      </xdr:blipFill>
      <xdr:spPr bwMode="auto">
        <a:xfrm>
          <a:off x="169954" y="33379739"/>
          <a:ext cx="994046" cy="93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248877</xdr:colOff>
      <xdr:row>26</xdr:row>
      <xdr:rowOff>30480</xdr:rowOff>
    </xdr:from>
    <xdr:to>
      <xdr:col>0</xdr:col>
      <xdr:colOff>1085077</xdr:colOff>
      <xdr:row>26</xdr:row>
      <xdr:rowOff>962880</xdr:rowOff>
    </xdr:to>
    <xdr:pic>
      <xdr:nvPicPr>
        <xdr:cNvPr id="121364" name="Рисунок 4">
          <a:extLst>
            <a:ext uri="{FF2B5EF4-FFF2-40B4-BE49-F238E27FC236}">
              <a16:creationId xmlns:a16="http://schemas.microsoft.com/office/drawing/2014/main" id="{00000000-0008-0000-0500-000014DA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805" b="5141"/>
        <a:stretch>
          <a:fillRect/>
        </a:stretch>
      </xdr:blipFill>
      <xdr:spPr bwMode="auto">
        <a:xfrm>
          <a:off x="248877" y="15402184"/>
          <a:ext cx="836200" cy="93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207740</xdr:colOff>
      <xdr:row>36</xdr:row>
      <xdr:rowOff>42145</xdr:rowOff>
    </xdr:from>
    <xdr:to>
      <xdr:col>0</xdr:col>
      <xdr:colOff>1163845</xdr:colOff>
      <xdr:row>36</xdr:row>
      <xdr:rowOff>974545</xdr:rowOff>
    </xdr:to>
    <xdr:pic>
      <xdr:nvPicPr>
        <xdr:cNvPr id="121371" name="Рисунок 3">
          <a:extLst>
            <a:ext uri="{FF2B5EF4-FFF2-40B4-BE49-F238E27FC236}">
              <a16:creationId xmlns:a16="http://schemas.microsoft.com/office/drawing/2014/main" id="{00000000-0008-0000-0500-00001BDA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740" y="23419552"/>
          <a:ext cx="956105" cy="93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149416</xdr:colOff>
      <xdr:row>13</xdr:row>
      <xdr:rowOff>60960</xdr:rowOff>
    </xdr:from>
    <xdr:to>
      <xdr:col>0</xdr:col>
      <xdr:colOff>1184538</xdr:colOff>
      <xdr:row>13</xdr:row>
      <xdr:rowOff>993360</xdr:rowOff>
    </xdr:to>
    <xdr:pic>
      <xdr:nvPicPr>
        <xdr:cNvPr id="121372" name="Рисунок 4">
          <a:extLst>
            <a:ext uri="{FF2B5EF4-FFF2-40B4-BE49-F238E27FC236}">
              <a16:creationId xmlns:a16="http://schemas.microsoft.com/office/drawing/2014/main" id="{00000000-0008-0000-0500-00001CDA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416" y="22441182"/>
          <a:ext cx="1035122" cy="93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189863</xdr:colOff>
      <xdr:row>40</xdr:row>
      <xdr:rowOff>32738</xdr:rowOff>
    </xdr:from>
    <xdr:to>
      <xdr:col>0</xdr:col>
      <xdr:colOff>1106460</xdr:colOff>
      <xdr:row>40</xdr:row>
      <xdr:rowOff>965138</xdr:rowOff>
    </xdr:to>
    <xdr:pic>
      <xdr:nvPicPr>
        <xdr:cNvPr id="121374" name="Рисунок 3">
          <a:extLst>
            <a:ext uri="{FF2B5EF4-FFF2-40B4-BE49-F238E27FC236}">
              <a16:creationId xmlns:a16="http://schemas.microsoft.com/office/drawing/2014/main" id="{00000000-0008-0000-0500-00001EDA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9863" y="36608738"/>
          <a:ext cx="916597" cy="93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271965</xdr:colOff>
      <xdr:row>29</xdr:row>
      <xdr:rowOff>47037</xdr:rowOff>
    </xdr:from>
    <xdr:to>
      <xdr:col>0</xdr:col>
      <xdr:colOff>1061989</xdr:colOff>
      <xdr:row>29</xdr:row>
      <xdr:rowOff>979437</xdr:rowOff>
    </xdr:to>
    <xdr:pic>
      <xdr:nvPicPr>
        <xdr:cNvPr id="121375" name="Рисунок 7">
          <a:extLst>
            <a:ext uri="{FF2B5EF4-FFF2-40B4-BE49-F238E27FC236}">
              <a16:creationId xmlns:a16="http://schemas.microsoft.com/office/drawing/2014/main" id="{00000000-0008-0000-0500-00001FDA01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2234" b="11379"/>
        <a:stretch/>
      </xdr:blipFill>
      <xdr:spPr bwMode="auto">
        <a:xfrm>
          <a:off x="271965" y="17441333"/>
          <a:ext cx="790024" cy="93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156184</xdr:colOff>
      <xdr:row>20</xdr:row>
      <xdr:rowOff>60960</xdr:rowOff>
    </xdr:from>
    <xdr:to>
      <xdr:col>0</xdr:col>
      <xdr:colOff>1177770</xdr:colOff>
      <xdr:row>20</xdr:row>
      <xdr:rowOff>993360</xdr:rowOff>
    </xdr:to>
    <xdr:pic>
      <xdr:nvPicPr>
        <xdr:cNvPr id="121378" name="Рисунок 4">
          <a:extLst>
            <a:ext uri="{FF2B5EF4-FFF2-40B4-BE49-F238E27FC236}">
              <a16:creationId xmlns:a16="http://schemas.microsoft.com/office/drawing/2014/main" id="{00000000-0008-0000-0500-000022DA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6184" y="46486516"/>
          <a:ext cx="1021586" cy="93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204695</xdr:colOff>
      <xdr:row>23</xdr:row>
      <xdr:rowOff>42146</xdr:rowOff>
    </xdr:from>
    <xdr:to>
      <xdr:col>0</xdr:col>
      <xdr:colOff>1129260</xdr:colOff>
      <xdr:row>23</xdr:row>
      <xdr:rowOff>974546</xdr:rowOff>
    </xdr:to>
    <xdr:pic>
      <xdr:nvPicPr>
        <xdr:cNvPr id="121380" name="Рисунок 3">
          <a:extLst>
            <a:ext uri="{FF2B5EF4-FFF2-40B4-BE49-F238E27FC236}">
              <a16:creationId xmlns:a16="http://schemas.microsoft.com/office/drawing/2014/main" id="{00000000-0008-0000-0500-000024DA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695" y="44473331"/>
          <a:ext cx="924565" cy="93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257755</xdr:colOff>
      <xdr:row>17</xdr:row>
      <xdr:rowOff>45720</xdr:rowOff>
    </xdr:from>
    <xdr:to>
      <xdr:col>0</xdr:col>
      <xdr:colOff>1076200</xdr:colOff>
      <xdr:row>17</xdr:row>
      <xdr:rowOff>978120</xdr:rowOff>
    </xdr:to>
    <xdr:pic>
      <xdr:nvPicPr>
        <xdr:cNvPr id="121381" name="Рисунок 3">
          <a:extLst>
            <a:ext uri="{FF2B5EF4-FFF2-40B4-BE49-F238E27FC236}">
              <a16:creationId xmlns:a16="http://schemas.microsoft.com/office/drawing/2014/main" id="{00000000-0008-0000-0500-000025DA01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903" r="10359"/>
        <a:stretch/>
      </xdr:blipFill>
      <xdr:spPr bwMode="auto">
        <a:xfrm>
          <a:off x="257755" y="39490979"/>
          <a:ext cx="818445" cy="93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139131</xdr:colOff>
      <xdr:row>14</xdr:row>
      <xdr:rowOff>60960</xdr:rowOff>
    </xdr:from>
    <xdr:to>
      <xdr:col>0</xdr:col>
      <xdr:colOff>1194824</xdr:colOff>
      <xdr:row>14</xdr:row>
      <xdr:rowOff>993360</xdr:rowOff>
    </xdr:to>
    <xdr:pic>
      <xdr:nvPicPr>
        <xdr:cNvPr id="121382" name="Рисунок 4">
          <a:extLst>
            <a:ext uri="{FF2B5EF4-FFF2-40B4-BE49-F238E27FC236}">
              <a16:creationId xmlns:a16="http://schemas.microsoft.com/office/drawing/2014/main" id="{00000000-0008-0000-0500-000026DA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131" y="38509034"/>
          <a:ext cx="1055693" cy="93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249005</xdr:colOff>
      <xdr:row>4</xdr:row>
      <xdr:rowOff>45720</xdr:rowOff>
    </xdr:from>
    <xdr:to>
      <xdr:col>0</xdr:col>
      <xdr:colOff>1084950</xdr:colOff>
      <xdr:row>4</xdr:row>
      <xdr:rowOff>978120</xdr:rowOff>
    </xdr:to>
    <xdr:pic>
      <xdr:nvPicPr>
        <xdr:cNvPr id="121385" name="Рисунок 3">
          <a:extLst>
            <a:ext uri="{FF2B5EF4-FFF2-40B4-BE49-F238E27FC236}">
              <a16:creationId xmlns:a16="http://schemas.microsoft.com/office/drawing/2014/main" id="{00000000-0008-0000-0500-000029DA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005" y="8380683"/>
          <a:ext cx="835945" cy="93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138617</xdr:colOff>
      <xdr:row>11</xdr:row>
      <xdr:rowOff>38100</xdr:rowOff>
    </xdr:from>
    <xdr:to>
      <xdr:col>0</xdr:col>
      <xdr:colOff>1195337</xdr:colOff>
      <xdr:row>11</xdr:row>
      <xdr:rowOff>970500</xdr:rowOff>
    </xdr:to>
    <xdr:pic>
      <xdr:nvPicPr>
        <xdr:cNvPr id="121386" name="Рисунок 3">
          <a:extLst>
            <a:ext uri="{FF2B5EF4-FFF2-40B4-BE49-F238E27FC236}">
              <a16:creationId xmlns:a16="http://schemas.microsoft.com/office/drawing/2014/main" id="{00000000-0008-0000-0500-00002ADA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617" y="6378693"/>
          <a:ext cx="1056720" cy="93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113859</xdr:colOff>
      <xdr:row>3</xdr:row>
      <xdr:rowOff>47507</xdr:rowOff>
    </xdr:from>
    <xdr:to>
      <xdr:col>0</xdr:col>
      <xdr:colOff>1220096</xdr:colOff>
      <xdr:row>3</xdr:row>
      <xdr:rowOff>979907</xdr:rowOff>
    </xdr:to>
    <xdr:pic>
      <xdr:nvPicPr>
        <xdr:cNvPr id="121387" name="Рисунок 6">
          <a:extLst>
            <a:ext uri="{FF2B5EF4-FFF2-40B4-BE49-F238E27FC236}">
              <a16:creationId xmlns:a16="http://schemas.microsoft.com/office/drawing/2014/main" id="{00000000-0008-0000-0500-00002BDA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859" y="386174"/>
          <a:ext cx="1106237" cy="93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161927</xdr:colOff>
      <xdr:row>1</xdr:row>
      <xdr:rowOff>22860</xdr:rowOff>
    </xdr:from>
    <xdr:to>
      <xdr:col>0</xdr:col>
      <xdr:colOff>1172027</xdr:colOff>
      <xdr:row>1</xdr:row>
      <xdr:rowOff>955260</xdr:rowOff>
    </xdr:to>
    <xdr:pic>
      <xdr:nvPicPr>
        <xdr:cNvPr id="121388" name="Рисунок 9">
          <a:extLst>
            <a:ext uri="{FF2B5EF4-FFF2-40B4-BE49-F238E27FC236}">
              <a16:creationId xmlns:a16="http://schemas.microsoft.com/office/drawing/2014/main" id="{00000000-0008-0000-0500-00002CDA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7" y="2355897"/>
          <a:ext cx="1010100" cy="93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126185</xdr:colOff>
      <xdr:row>2</xdr:row>
      <xdr:rowOff>38100</xdr:rowOff>
    </xdr:from>
    <xdr:to>
      <xdr:col>0</xdr:col>
      <xdr:colOff>1207769</xdr:colOff>
      <xdr:row>2</xdr:row>
      <xdr:rowOff>970500</xdr:rowOff>
    </xdr:to>
    <xdr:pic>
      <xdr:nvPicPr>
        <xdr:cNvPr id="39" name="Рисунок 3">
          <a:extLst>
            <a:ext uri="{FF2B5EF4-FFF2-40B4-BE49-F238E27FC236}">
              <a16:creationId xmlns:a16="http://schemas.microsoft.com/office/drawing/2014/main" id="{00000000-0008-0000-0500-00002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185" y="5381507"/>
          <a:ext cx="1081584" cy="93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294017</xdr:colOff>
      <xdr:row>15</xdr:row>
      <xdr:rowOff>30480</xdr:rowOff>
    </xdr:from>
    <xdr:to>
      <xdr:col>0</xdr:col>
      <xdr:colOff>1039937</xdr:colOff>
      <xdr:row>15</xdr:row>
      <xdr:rowOff>962880</xdr:rowOff>
    </xdr:to>
    <xdr:pic>
      <xdr:nvPicPr>
        <xdr:cNvPr id="40" name="Рисунок 2">
          <a:extLst>
            <a:ext uri="{FF2B5EF4-FFF2-40B4-BE49-F238E27FC236}">
              <a16:creationId xmlns:a16="http://schemas.microsoft.com/office/drawing/2014/main" id="{00000000-0008-0000-05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0837"/>
        <a:stretch>
          <a:fillRect/>
        </a:stretch>
      </xdr:blipFill>
      <xdr:spPr bwMode="auto">
        <a:xfrm>
          <a:off x="294017" y="9362628"/>
          <a:ext cx="745920" cy="93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294017</xdr:colOff>
      <xdr:row>6</xdr:row>
      <xdr:rowOff>45720</xdr:rowOff>
    </xdr:from>
    <xdr:to>
      <xdr:col>0</xdr:col>
      <xdr:colOff>1039937</xdr:colOff>
      <xdr:row>6</xdr:row>
      <xdr:rowOff>978120</xdr:rowOff>
    </xdr:to>
    <xdr:pic>
      <xdr:nvPicPr>
        <xdr:cNvPr id="41" name="Рисунок 1">
          <a:extLst>
            <a:ext uri="{FF2B5EF4-FFF2-40B4-BE49-F238E27FC236}">
              <a16:creationId xmlns:a16="http://schemas.microsoft.com/office/drawing/2014/main" id="{00000000-0008-0000-05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794" t="22681" r="18350" b="18970"/>
        <a:stretch>
          <a:fillRect/>
        </a:stretch>
      </xdr:blipFill>
      <xdr:spPr bwMode="auto">
        <a:xfrm>
          <a:off x="294017" y="1381572"/>
          <a:ext cx="745920" cy="93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168252</xdr:colOff>
      <xdr:row>19</xdr:row>
      <xdr:rowOff>37631</xdr:rowOff>
    </xdr:from>
    <xdr:to>
      <xdr:col>0</xdr:col>
      <xdr:colOff>1165703</xdr:colOff>
      <xdr:row>19</xdr:row>
      <xdr:rowOff>970031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676" t="12048" r="16671" b="17306"/>
        <a:stretch/>
      </xdr:blipFill>
      <xdr:spPr>
        <a:xfrm>
          <a:off x="168252" y="12380150"/>
          <a:ext cx="997451" cy="932400"/>
        </a:xfrm>
        <a:prstGeom prst="rect">
          <a:avLst/>
        </a:prstGeom>
      </xdr:spPr>
    </xdr:pic>
    <xdr:clientData/>
  </xdr:twoCellAnchor>
  <xdr:twoCellAnchor>
    <xdr:from>
      <xdr:col>0</xdr:col>
      <xdr:colOff>180057</xdr:colOff>
      <xdr:row>25</xdr:row>
      <xdr:rowOff>47036</xdr:rowOff>
    </xdr:from>
    <xdr:to>
      <xdr:col>0</xdr:col>
      <xdr:colOff>1153897</xdr:colOff>
      <xdr:row>25</xdr:row>
      <xdr:rowOff>979436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" t="3404" r="4468" b="10425"/>
        <a:stretch/>
      </xdr:blipFill>
      <xdr:spPr>
        <a:xfrm>
          <a:off x="180057" y="18438517"/>
          <a:ext cx="973840" cy="932400"/>
        </a:xfrm>
        <a:prstGeom prst="rect">
          <a:avLst/>
        </a:prstGeom>
      </xdr:spPr>
    </xdr:pic>
    <xdr:clientData/>
  </xdr:twoCellAnchor>
  <xdr:twoCellAnchor>
    <xdr:from>
      <xdr:col>0</xdr:col>
      <xdr:colOff>189406</xdr:colOff>
      <xdr:row>30</xdr:row>
      <xdr:rowOff>37630</xdr:rowOff>
    </xdr:from>
    <xdr:to>
      <xdr:col>0</xdr:col>
      <xdr:colOff>1144548</xdr:colOff>
      <xdr:row>30</xdr:row>
      <xdr:rowOff>970030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840" r="4351" b="14281"/>
        <a:stretch/>
      </xdr:blipFill>
      <xdr:spPr>
        <a:xfrm>
          <a:off x="189406" y="19426297"/>
          <a:ext cx="955142" cy="932400"/>
        </a:xfrm>
        <a:prstGeom prst="rect">
          <a:avLst/>
        </a:prstGeom>
      </xdr:spPr>
    </xdr:pic>
    <xdr:clientData/>
  </xdr:twoCellAnchor>
  <xdr:twoCellAnchor>
    <xdr:from>
      <xdr:col>0</xdr:col>
      <xdr:colOff>165204</xdr:colOff>
      <xdr:row>16</xdr:row>
      <xdr:rowOff>56444</xdr:rowOff>
    </xdr:from>
    <xdr:to>
      <xdr:col>0</xdr:col>
      <xdr:colOff>1168751</xdr:colOff>
      <xdr:row>16</xdr:row>
      <xdr:rowOff>988844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500" t="3149" r="8657" b="31487"/>
        <a:stretch/>
      </xdr:blipFill>
      <xdr:spPr>
        <a:xfrm>
          <a:off x="165204" y="13414963"/>
          <a:ext cx="1003547" cy="932400"/>
        </a:xfrm>
        <a:prstGeom prst="rect">
          <a:avLst/>
        </a:prstGeom>
      </xdr:spPr>
    </xdr:pic>
    <xdr:clientData/>
  </xdr:twoCellAnchor>
  <xdr:twoCellAnchor>
    <xdr:from>
      <xdr:col>0</xdr:col>
      <xdr:colOff>94204</xdr:colOff>
      <xdr:row>21</xdr:row>
      <xdr:rowOff>30480</xdr:rowOff>
    </xdr:from>
    <xdr:to>
      <xdr:col>0</xdr:col>
      <xdr:colOff>1093737</xdr:colOff>
      <xdr:row>21</xdr:row>
      <xdr:rowOff>962880</xdr:rowOff>
    </xdr:to>
    <xdr:pic>
      <xdr:nvPicPr>
        <xdr:cNvPr id="48" name="Рисунок 5">
          <a:extLst>
            <a:ext uri="{FF2B5EF4-FFF2-40B4-BE49-F238E27FC236}">
              <a16:creationId xmlns:a16="http://schemas.microsoft.com/office/drawing/2014/main" id="{00000000-0008-0000-05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936" t="21997" r="20245" b="33719"/>
        <a:stretch>
          <a:fillRect/>
        </a:stretch>
      </xdr:blipFill>
      <xdr:spPr bwMode="auto">
        <a:xfrm>
          <a:off x="94204" y="29596080"/>
          <a:ext cx="999533" cy="160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246944</xdr:colOff>
      <xdr:row>22</xdr:row>
      <xdr:rowOff>94075</xdr:rowOff>
    </xdr:from>
    <xdr:ext cx="782616" cy="858425"/>
    <xdr:pic>
      <xdr:nvPicPr>
        <xdr:cNvPr id="37" name="Рисунок 36">
          <a:extLst>
            <a:ext uri="{FF2B5EF4-FFF2-40B4-BE49-F238E27FC236}">
              <a16:creationId xmlns:a16="http://schemas.microsoft.com/office/drawing/2014/main" id="{00000000-0008-0000-05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6944" y="20484631"/>
          <a:ext cx="782616" cy="858425"/>
        </a:xfrm>
        <a:prstGeom prst="rect">
          <a:avLst/>
        </a:prstGeom>
      </xdr:spPr>
    </xdr:pic>
    <xdr:clientData/>
  </xdr:oneCellAnchor>
  <xdr:oneCellAnchor>
    <xdr:from>
      <xdr:col>0</xdr:col>
      <xdr:colOff>164630</xdr:colOff>
      <xdr:row>33</xdr:row>
      <xdr:rowOff>70556</xdr:rowOff>
    </xdr:from>
    <xdr:ext cx="951058" cy="920576"/>
    <xdr:pic>
      <xdr:nvPicPr>
        <xdr:cNvPr id="8" name="Рисунок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64630" y="33337500"/>
          <a:ext cx="951058" cy="920576"/>
        </a:xfrm>
        <a:prstGeom prst="rect">
          <a:avLst/>
        </a:prstGeom>
      </xdr:spPr>
    </xdr:pic>
    <xdr:clientData/>
  </xdr:oneCellAnchor>
  <xdr:oneCellAnchor>
    <xdr:from>
      <xdr:col>0</xdr:col>
      <xdr:colOff>176390</xdr:colOff>
      <xdr:row>7</xdr:row>
      <xdr:rowOff>47038</xdr:rowOff>
    </xdr:from>
    <xdr:ext cx="974950" cy="893704"/>
    <xdr:pic>
      <xdr:nvPicPr>
        <xdr:cNvPr id="11" name="Рисунок 10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76390" y="10453982"/>
          <a:ext cx="974950" cy="893704"/>
        </a:xfrm>
        <a:prstGeom prst="rect">
          <a:avLst/>
        </a:prstGeom>
      </xdr:spPr>
    </xdr:pic>
    <xdr:clientData/>
  </xdr:oneCellAnchor>
  <xdr:oneCellAnchor>
    <xdr:from>
      <xdr:col>0</xdr:col>
      <xdr:colOff>94074</xdr:colOff>
      <xdr:row>32</xdr:row>
      <xdr:rowOff>58796</xdr:rowOff>
    </xdr:from>
    <xdr:ext cx="1012024" cy="896190"/>
    <xdr:pic>
      <xdr:nvPicPr>
        <xdr:cNvPr id="9" name="Рисунок 8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94074" y="30327129"/>
          <a:ext cx="1012024" cy="896190"/>
        </a:xfrm>
        <a:prstGeom prst="rect">
          <a:avLst/>
        </a:prstGeom>
      </xdr:spPr>
    </xdr:pic>
    <xdr:clientData/>
  </xdr:oneCellAnchor>
  <xdr:oneCellAnchor>
    <xdr:from>
      <xdr:col>0</xdr:col>
      <xdr:colOff>105835</xdr:colOff>
      <xdr:row>9</xdr:row>
      <xdr:rowOff>58797</xdr:rowOff>
    </xdr:from>
    <xdr:ext cx="1112614" cy="905461"/>
    <xdr:pic>
      <xdr:nvPicPr>
        <xdr:cNvPr id="12" name="Рисунок 11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835" y="12464816"/>
          <a:ext cx="1112614" cy="905461"/>
        </a:xfrm>
        <a:prstGeom prst="rect">
          <a:avLst/>
        </a:prstGeom>
      </xdr:spPr>
    </xdr:pic>
    <xdr:clientData/>
  </xdr:oneCellAnchor>
  <xdr:oneCellAnchor>
    <xdr:from>
      <xdr:col>0</xdr:col>
      <xdr:colOff>235185</xdr:colOff>
      <xdr:row>18</xdr:row>
      <xdr:rowOff>47038</xdr:rowOff>
    </xdr:from>
    <xdr:ext cx="762066" cy="926672"/>
    <xdr:pic>
      <xdr:nvPicPr>
        <xdr:cNvPr id="14" name="Рисунок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235185" y="14475649"/>
          <a:ext cx="762066" cy="926672"/>
        </a:xfrm>
        <a:prstGeom prst="rect">
          <a:avLst/>
        </a:prstGeom>
      </xdr:spPr>
    </xdr:pic>
    <xdr:clientData/>
  </xdr:oneCellAnchor>
  <xdr:oneCellAnchor>
    <xdr:from>
      <xdr:col>0</xdr:col>
      <xdr:colOff>293982</xdr:colOff>
      <xdr:row>10</xdr:row>
      <xdr:rowOff>70556</xdr:rowOff>
    </xdr:from>
    <xdr:ext cx="835224" cy="902286"/>
    <xdr:pic>
      <xdr:nvPicPr>
        <xdr:cNvPr id="10" name="Рисунок 9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293982" y="6526389"/>
          <a:ext cx="835224" cy="902286"/>
        </a:xfrm>
        <a:prstGeom prst="rect">
          <a:avLst/>
        </a:prstGeom>
      </xdr:spPr>
    </xdr:pic>
    <xdr:clientData/>
  </xdr:oneCellAnchor>
  <xdr:oneCellAnchor>
    <xdr:from>
      <xdr:col>0</xdr:col>
      <xdr:colOff>317500</xdr:colOff>
      <xdr:row>12</xdr:row>
      <xdr:rowOff>117593</xdr:rowOff>
    </xdr:from>
    <xdr:ext cx="707197" cy="823031"/>
    <xdr:pic>
      <xdr:nvPicPr>
        <xdr:cNvPr id="13" name="Рисунок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317500" y="17544815"/>
          <a:ext cx="707197" cy="823031"/>
        </a:xfrm>
        <a:prstGeom prst="rect">
          <a:avLst/>
        </a:prstGeom>
      </xdr:spPr>
    </xdr:pic>
    <xdr:clientData/>
  </xdr:oneCellAnchor>
  <xdr:oneCellAnchor>
    <xdr:from>
      <xdr:col>0</xdr:col>
      <xdr:colOff>246944</xdr:colOff>
      <xdr:row>31</xdr:row>
      <xdr:rowOff>35278</xdr:rowOff>
    </xdr:from>
    <xdr:ext cx="804742" cy="865707"/>
    <xdr:pic>
      <xdr:nvPicPr>
        <xdr:cNvPr id="16" name="Рисунок 15">
          <a:extLst>
            <a:ext uri="{FF2B5EF4-FFF2-40B4-BE49-F238E27FC236}">
              <a16:creationId xmlns:a16="http://schemas.microsoft.com/office/drawing/2014/main" id="{00000000-0008-0000-05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246944" y="28328056"/>
          <a:ext cx="804742" cy="865707"/>
        </a:xfrm>
        <a:prstGeom prst="rect">
          <a:avLst/>
        </a:prstGeom>
      </xdr:spPr>
    </xdr:pic>
    <xdr:clientData/>
  </xdr:oneCellAnchor>
  <xdr:twoCellAnchor>
    <xdr:from>
      <xdr:col>0</xdr:col>
      <xdr:colOff>263408</xdr:colOff>
      <xdr:row>34</xdr:row>
      <xdr:rowOff>28222</xdr:rowOff>
    </xdr:from>
    <xdr:to>
      <xdr:col>0</xdr:col>
      <xdr:colOff>1062316</xdr:colOff>
      <xdr:row>34</xdr:row>
      <xdr:rowOff>968962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8925"/>
        <a:stretch/>
      </xdr:blipFill>
      <xdr:spPr>
        <a:xfrm>
          <a:off x="263408" y="38598592"/>
          <a:ext cx="798908" cy="94074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24</xdr:row>
      <xdr:rowOff>47036</xdr:rowOff>
    </xdr:from>
    <xdr:to>
      <xdr:col>0</xdr:col>
      <xdr:colOff>1246647</xdr:colOff>
      <xdr:row>24</xdr:row>
      <xdr:rowOff>950147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8139" b="27529"/>
        <a:stretch/>
      </xdr:blipFill>
      <xdr:spPr>
        <a:xfrm>
          <a:off x="0" y="37620221"/>
          <a:ext cx="1246647" cy="903111"/>
        </a:xfrm>
        <a:prstGeom prst="rect">
          <a:avLst/>
        </a:prstGeom>
      </xdr:spPr>
    </xdr:pic>
    <xdr:clientData/>
  </xdr:twoCellAnchor>
  <xdr:twoCellAnchor editAs="oneCell">
    <xdr:from>
      <xdr:col>0</xdr:col>
      <xdr:colOff>246944</xdr:colOff>
      <xdr:row>35</xdr:row>
      <xdr:rowOff>58796</xdr:rowOff>
    </xdr:from>
    <xdr:to>
      <xdr:col>0</xdr:col>
      <xdr:colOff>1082168</xdr:colOff>
      <xdr:row>35</xdr:row>
      <xdr:rowOff>948889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2C11C959-52F7-479E-A777-3501DD6F8B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246944" y="34372315"/>
          <a:ext cx="835224" cy="89009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236220</xdr:colOff>
      <xdr:row>4</xdr:row>
      <xdr:rowOff>30480</xdr:rowOff>
    </xdr:from>
    <xdr:to>
      <xdr:col>0</xdr:col>
      <xdr:colOff>1143000</xdr:colOff>
      <xdr:row>5</xdr:row>
      <xdr:rowOff>0</xdr:rowOff>
    </xdr:to>
    <xdr:pic>
      <xdr:nvPicPr>
        <xdr:cNvPr id="114862" name="Рисунок 1">
          <a:extLst>
            <a:ext uri="{FF2B5EF4-FFF2-40B4-BE49-F238E27FC236}">
              <a16:creationId xmlns:a16="http://schemas.microsoft.com/office/drawing/2014/main" id="{00000000-0008-0000-0600-0000AEC0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885" b="12193"/>
        <a:stretch>
          <a:fillRect/>
        </a:stretch>
      </xdr:blipFill>
      <xdr:spPr bwMode="auto">
        <a:xfrm>
          <a:off x="236220" y="3451860"/>
          <a:ext cx="906780" cy="9982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167640</xdr:colOff>
      <xdr:row>1</xdr:row>
      <xdr:rowOff>60960</xdr:rowOff>
    </xdr:from>
    <xdr:to>
      <xdr:col>0</xdr:col>
      <xdr:colOff>1196340</xdr:colOff>
      <xdr:row>1</xdr:row>
      <xdr:rowOff>975360</xdr:rowOff>
    </xdr:to>
    <xdr:pic>
      <xdr:nvPicPr>
        <xdr:cNvPr id="114863" name="Рисунок 3">
          <a:extLst>
            <a:ext uri="{FF2B5EF4-FFF2-40B4-BE49-F238E27FC236}">
              <a16:creationId xmlns:a16="http://schemas.microsoft.com/office/drawing/2014/main" id="{00000000-0008-0000-0600-0000AFC0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7640" y="426720"/>
          <a:ext cx="1028700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114300</xdr:colOff>
      <xdr:row>2</xdr:row>
      <xdr:rowOff>38100</xdr:rowOff>
    </xdr:from>
    <xdr:to>
      <xdr:col>0</xdr:col>
      <xdr:colOff>1181100</xdr:colOff>
      <xdr:row>2</xdr:row>
      <xdr:rowOff>990600</xdr:rowOff>
    </xdr:to>
    <xdr:pic>
      <xdr:nvPicPr>
        <xdr:cNvPr id="114864" name="Рисунок 6">
          <a:extLst>
            <a:ext uri="{FF2B5EF4-FFF2-40B4-BE49-F238E27FC236}">
              <a16:creationId xmlns:a16="http://schemas.microsoft.com/office/drawing/2014/main" id="{00000000-0008-0000-0600-0000B0C0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2430780"/>
          <a:ext cx="1066800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198120</xdr:colOff>
      <xdr:row>3</xdr:row>
      <xdr:rowOff>53340</xdr:rowOff>
    </xdr:from>
    <xdr:to>
      <xdr:col>0</xdr:col>
      <xdr:colOff>1135380</xdr:colOff>
      <xdr:row>3</xdr:row>
      <xdr:rowOff>975360</xdr:rowOff>
    </xdr:to>
    <xdr:pic>
      <xdr:nvPicPr>
        <xdr:cNvPr id="114865" name="Рисунок 9">
          <a:extLst>
            <a:ext uri="{FF2B5EF4-FFF2-40B4-BE49-F238E27FC236}">
              <a16:creationId xmlns:a16="http://schemas.microsoft.com/office/drawing/2014/main" id="{00000000-0008-0000-0600-0000B1C0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120" y="1417320"/>
          <a:ext cx="937260" cy="9220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135462</xdr:colOff>
      <xdr:row>17</xdr:row>
      <xdr:rowOff>65312</xdr:rowOff>
    </xdr:from>
    <xdr:to>
      <xdr:col>0</xdr:col>
      <xdr:colOff>1056960</xdr:colOff>
      <xdr:row>17</xdr:row>
      <xdr:rowOff>997712</xdr:rowOff>
    </xdr:to>
    <xdr:pic>
      <xdr:nvPicPr>
        <xdr:cNvPr id="116678" name="Рисунок 2">
          <a:extLst>
            <a:ext uri="{FF2B5EF4-FFF2-40B4-BE49-F238E27FC236}">
              <a16:creationId xmlns:a16="http://schemas.microsoft.com/office/drawing/2014/main" id="{00000000-0008-0000-0700-0000C6C701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071" b="18041"/>
        <a:stretch/>
      </xdr:blipFill>
      <xdr:spPr bwMode="auto">
        <a:xfrm>
          <a:off x="135462" y="31818941"/>
          <a:ext cx="921498" cy="93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131470</xdr:colOff>
      <xdr:row>22</xdr:row>
      <xdr:rowOff>30480</xdr:rowOff>
    </xdr:from>
    <xdr:to>
      <xdr:col>0</xdr:col>
      <xdr:colOff>1056470</xdr:colOff>
      <xdr:row>22</xdr:row>
      <xdr:rowOff>962880</xdr:rowOff>
    </xdr:to>
    <xdr:pic>
      <xdr:nvPicPr>
        <xdr:cNvPr id="116682" name="Рисунок 4">
          <a:extLst>
            <a:ext uri="{FF2B5EF4-FFF2-40B4-BE49-F238E27FC236}">
              <a16:creationId xmlns:a16="http://schemas.microsoft.com/office/drawing/2014/main" id="{00000000-0008-0000-0700-0000CAC7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374" t="11765" r="4411" b="19852"/>
        <a:stretch>
          <a:fillRect/>
        </a:stretch>
      </xdr:blipFill>
      <xdr:spPr bwMode="auto">
        <a:xfrm>
          <a:off x="131470" y="5408023"/>
          <a:ext cx="925000" cy="93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113692</xdr:colOff>
      <xdr:row>19</xdr:row>
      <xdr:rowOff>43542</xdr:rowOff>
    </xdr:from>
    <xdr:to>
      <xdr:col>0</xdr:col>
      <xdr:colOff>994537</xdr:colOff>
      <xdr:row>19</xdr:row>
      <xdr:rowOff>975942</xdr:rowOff>
    </xdr:to>
    <xdr:pic>
      <xdr:nvPicPr>
        <xdr:cNvPr id="116683" name="Рисунок 1">
          <a:extLst>
            <a:ext uri="{FF2B5EF4-FFF2-40B4-BE49-F238E27FC236}">
              <a16:creationId xmlns:a16="http://schemas.microsoft.com/office/drawing/2014/main" id="{00000000-0008-0000-0700-0000CBC701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071" b="14539"/>
        <a:stretch/>
      </xdr:blipFill>
      <xdr:spPr bwMode="auto">
        <a:xfrm>
          <a:off x="113692" y="23654656"/>
          <a:ext cx="880845" cy="93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68570</xdr:colOff>
      <xdr:row>32</xdr:row>
      <xdr:rowOff>30480</xdr:rowOff>
    </xdr:from>
    <xdr:to>
      <xdr:col>0</xdr:col>
      <xdr:colOff>1119370</xdr:colOff>
      <xdr:row>32</xdr:row>
      <xdr:rowOff>962880</xdr:rowOff>
    </xdr:to>
    <xdr:pic>
      <xdr:nvPicPr>
        <xdr:cNvPr id="116686" name="Рисунок 1">
          <a:extLst>
            <a:ext uri="{FF2B5EF4-FFF2-40B4-BE49-F238E27FC236}">
              <a16:creationId xmlns:a16="http://schemas.microsoft.com/office/drawing/2014/main" id="{00000000-0008-0000-0700-0000CEC7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70" y="29715823"/>
          <a:ext cx="1050800" cy="93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9310</xdr:colOff>
      <xdr:row>4</xdr:row>
      <xdr:rowOff>45720</xdr:rowOff>
    </xdr:from>
    <xdr:to>
      <xdr:col>0</xdr:col>
      <xdr:colOff>1178631</xdr:colOff>
      <xdr:row>4</xdr:row>
      <xdr:rowOff>978120</xdr:rowOff>
    </xdr:to>
    <xdr:pic>
      <xdr:nvPicPr>
        <xdr:cNvPr id="116687" name="Рисунок 6">
          <a:extLst>
            <a:ext uri="{FF2B5EF4-FFF2-40B4-BE49-F238E27FC236}">
              <a16:creationId xmlns:a16="http://schemas.microsoft.com/office/drawing/2014/main" id="{00000000-0008-0000-0700-0000CFC7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783" t="9189" r="11275" b="47429"/>
        <a:stretch>
          <a:fillRect/>
        </a:stretch>
      </xdr:blipFill>
      <xdr:spPr bwMode="auto">
        <a:xfrm>
          <a:off x="9310" y="24669206"/>
          <a:ext cx="1169321" cy="93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83562</xdr:colOff>
      <xdr:row>6</xdr:row>
      <xdr:rowOff>30480</xdr:rowOff>
    </xdr:from>
    <xdr:to>
      <xdr:col>0</xdr:col>
      <xdr:colOff>1104379</xdr:colOff>
      <xdr:row>6</xdr:row>
      <xdr:rowOff>962880</xdr:rowOff>
    </xdr:to>
    <xdr:pic>
      <xdr:nvPicPr>
        <xdr:cNvPr id="116688" name="Рисунок 6">
          <a:extLst>
            <a:ext uri="{FF2B5EF4-FFF2-40B4-BE49-F238E27FC236}">
              <a16:creationId xmlns:a16="http://schemas.microsoft.com/office/drawing/2014/main" id="{00000000-0008-0000-0700-0000D0C7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562" y="4395651"/>
          <a:ext cx="1020817" cy="93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157370</xdr:colOff>
      <xdr:row>5</xdr:row>
      <xdr:rowOff>30480</xdr:rowOff>
    </xdr:from>
    <xdr:to>
      <xdr:col>0</xdr:col>
      <xdr:colOff>1030570</xdr:colOff>
      <xdr:row>5</xdr:row>
      <xdr:rowOff>962880</xdr:rowOff>
    </xdr:to>
    <xdr:pic>
      <xdr:nvPicPr>
        <xdr:cNvPr id="116689" name="Рисунок 6">
          <a:extLst>
            <a:ext uri="{FF2B5EF4-FFF2-40B4-BE49-F238E27FC236}">
              <a16:creationId xmlns:a16="http://schemas.microsoft.com/office/drawing/2014/main" id="{00000000-0008-0000-0700-0000D1C7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621" b="11406"/>
        <a:stretch>
          <a:fillRect/>
        </a:stretch>
      </xdr:blipFill>
      <xdr:spPr bwMode="auto">
        <a:xfrm>
          <a:off x="157370" y="302623"/>
          <a:ext cx="873200" cy="93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119591</xdr:colOff>
      <xdr:row>24</xdr:row>
      <xdr:rowOff>46809</xdr:rowOff>
    </xdr:from>
    <xdr:to>
      <xdr:col>0</xdr:col>
      <xdr:colOff>1068349</xdr:colOff>
      <xdr:row>24</xdr:row>
      <xdr:rowOff>979209</xdr:rowOff>
    </xdr:to>
    <xdr:pic>
      <xdr:nvPicPr>
        <xdr:cNvPr id="116693" name="Рисунок 9">
          <a:extLst>
            <a:ext uri="{FF2B5EF4-FFF2-40B4-BE49-F238E27FC236}">
              <a16:creationId xmlns:a16="http://schemas.microsoft.com/office/drawing/2014/main" id="{00000000-0008-0000-0700-0000D5C7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591" y="28719780"/>
          <a:ext cx="948758" cy="93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157607</xdr:colOff>
      <xdr:row>12</xdr:row>
      <xdr:rowOff>30480</xdr:rowOff>
    </xdr:from>
    <xdr:to>
      <xdr:col>0</xdr:col>
      <xdr:colOff>1030333</xdr:colOff>
      <xdr:row>12</xdr:row>
      <xdr:rowOff>962880</xdr:rowOff>
    </xdr:to>
    <xdr:pic>
      <xdr:nvPicPr>
        <xdr:cNvPr id="116694" name="Рисунок 5">
          <a:extLst>
            <a:ext uri="{FF2B5EF4-FFF2-40B4-BE49-F238E27FC236}">
              <a16:creationId xmlns:a16="http://schemas.microsoft.com/office/drawing/2014/main" id="{00000000-0008-0000-0700-0000D6C7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607" y="27691080"/>
          <a:ext cx="872726" cy="93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64770</xdr:colOff>
      <xdr:row>15</xdr:row>
      <xdr:rowOff>53340</xdr:rowOff>
    </xdr:from>
    <xdr:to>
      <xdr:col>0</xdr:col>
      <xdr:colOff>1123170</xdr:colOff>
      <xdr:row>15</xdr:row>
      <xdr:rowOff>985740</xdr:rowOff>
    </xdr:to>
    <xdr:pic>
      <xdr:nvPicPr>
        <xdr:cNvPr id="116695" name="Рисунок 8">
          <a:extLst>
            <a:ext uri="{FF2B5EF4-FFF2-40B4-BE49-F238E27FC236}">
              <a16:creationId xmlns:a16="http://schemas.microsoft.com/office/drawing/2014/main" id="{00000000-0008-0000-0700-0000D7C7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" y="3406140"/>
          <a:ext cx="1058400" cy="93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91356</xdr:colOff>
      <xdr:row>7</xdr:row>
      <xdr:rowOff>30480</xdr:rowOff>
    </xdr:from>
    <xdr:to>
      <xdr:col>0</xdr:col>
      <xdr:colOff>1096584</xdr:colOff>
      <xdr:row>7</xdr:row>
      <xdr:rowOff>962880</xdr:rowOff>
    </xdr:to>
    <xdr:pic>
      <xdr:nvPicPr>
        <xdr:cNvPr id="116696" name="Рисунок 10">
          <a:extLst>
            <a:ext uri="{FF2B5EF4-FFF2-40B4-BE49-F238E27FC236}">
              <a16:creationId xmlns:a16="http://schemas.microsoft.com/office/drawing/2014/main" id="{00000000-0008-0000-0700-0000D8C7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" t="4227" r="8841" b="47150"/>
        <a:stretch>
          <a:fillRect/>
        </a:stretch>
      </xdr:blipFill>
      <xdr:spPr bwMode="auto">
        <a:xfrm>
          <a:off x="91356" y="18579737"/>
          <a:ext cx="1005228" cy="93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209821</xdr:colOff>
      <xdr:row>23</xdr:row>
      <xdr:rowOff>55517</xdr:rowOff>
    </xdr:from>
    <xdr:to>
      <xdr:col>0</xdr:col>
      <xdr:colOff>978119</xdr:colOff>
      <xdr:row>23</xdr:row>
      <xdr:rowOff>987917</xdr:rowOff>
    </xdr:to>
    <xdr:pic>
      <xdr:nvPicPr>
        <xdr:cNvPr id="116697" name="Рисунок 3">
          <a:extLst>
            <a:ext uri="{FF2B5EF4-FFF2-40B4-BE49-F238E27FC236}">
              <a16:creationId xmlns:a16="http://schemas.microsoft.com/office/drawing/2014/main" id="{00000000-0008-0000-0700-0000D9C7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821" y="8491946"/>
          <a:ext cx="768298" cy="93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53335</xdr:colOff>
      <xdr:row>26</xdr:row>
      <xdr:rowOff>38100</xdr:rowOff>
    </xdr:from>
    <xdr:to>
      <xdr:col>0</xdr:col>
      <xdr:colOff>1134606</xdr:colOff>
      <xdr:row>26</xdr:row>
      <xdr:rowOff>970500</xdr:rowOff>
    </xdr:to>
    <xdr:pic>
      <xdr:nvPicPr>
        <xdr:cNvPr id="116698" name="Рисунок 3">
          <a:extLst>
            <a:ext uri="{FF2B5EF4-FFF2-40B4-BE49-F238E27FC236}">
              <a16:creationId xmlns:a16="http://schemas.microsoft.com/office/drawing/2014/main" id="{00000000-0008-0000-0700-0000DAC7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35" y="7440386"/>
          <a:ext cx="1081271" cy="93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91631</xdr:colOff>
      <xdr:row>1</xdr:row>
      <xdr:rowOff>38100</xdr:rowOff>
    </xdr:from>
    <xdr:to>
      <xdr:col>0</xdr:col>
      <xdr:colOff>1096310</xdr:colOff>
      <xdr:row>1</xdr:row>
      <xdr:rowOff>970500</xdr:rowOff>
    </xdr:to>
    <xdr:pic>
      <xdr:nvPicPr>
        <xdr:cNvPr id="116700" name="Рисунок 7">
          <a:extLst>
            <a:ext uri="{FF2B5EF4-FFF2-40B4-BE49-F238E27FC236}">
              <a16:creationId xmlns:a16="http://schemas.microsoft.com/office/drawing/2014/main" id="{00000000-0008-0000-0700-0000DCC7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631" y="11533414"/>
          <a:ext cx="1004679" cy="93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84676</xdr:colOff>
      <xdr:row>18</xdr:row>
      <xdr:rowOff>53340</xdr:rowOff>
    </xdr:from>
    <xdr:to>
      <xdr:col>0</xdr:col>
      <xdr:colOff>1103264</xdr:colOff>
      <xdr:row>18</xdr:row>
      <xdr:rowOff>985740</xdr:rowOff>
    </xdr:to>
    <xdr:pic>
      <xdr:nvPicPr>
        <xdr:cNvPr id="25" name="Рисунок 3">
          <a:extLst>
            <a:ext uri="{FF2B5EF4-FFF2-40B4-BE49-F238E27FC236}">
              <a16:creationId xmlns:a16="http://schemas.microsoft.com/office/drawing/2014/main" id="{00000000-0008-0000-07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676" y="12561026"/>
          <a:ext cx="1018588" cy="93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139523</xdr:colOff>
      <xdr:row>2</xdr:row>
      <xdr:rowOff>68580</xdr:rowOff>
    </xdr:from>
    <xdr:to>
      <xdr:col>0</xdr:col>
      <xdr:colOff>1048417</xdr:colOff>
      <xdr:row>2</xdr:row>
      <xdr:rowOff>1000980</xdr:rowOff>
    </xdr:to>
    <xdr:pic>
      <xdr:nvPicPr>
        <xdr:cNvPr id="26" name="Рисунок 6">
          <a:extLst>
            <a:ext uri="{FF2B5EF4-FFF2-40B4-BE49-F238E27FC236}">
              <a16:creationId xmlns:a16="http://schemas.microsoft.com/office/drawing/2014/main" id="{00000000-0008-0000-07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523" y="13588637"/>
          <a:ext cx="908894" cy="93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101628</xdr:colOff>
      <xdr:row>10</xdr:row>
      <xdr:rowOff>59871</xdr:rowOff>
    </xdr:from>
    <xdr:to>
      <xdr:col>0</xdr:col>
      <xdr:colOff>1086312</xdr:colOff>
      <xdr:row>10</xdr:row>
      <xdr:rowOff>992271</xdr:rowOff>
    </xdr:to>
    <xdr:pic>
      <xdr:nvPicPr>
        <xdr:cNvPr id="28" name="Рисунок 3">
          <a:extLst>
            <a:ext uri="{FF2B5EF4-FFF2-40B4-BE49-F238E27FC236}">
              <a16:creationId xmlns:a16="http://schemas.microsoft.com/office/drawing/2014/main" id="{00000000-0008-0000-07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28" y="15582900"/>
          <a:ext cx="984684" cy="93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142689</xdr:colOff>
      <xdr:row>9</xdr:row>
      <xdr:rowOff>30480</xdr:rowOff>
    </xdr:from>
    <xdr:to>
      <xdr:col>0</xdr:col>
      <xdr:colOff>1045252</xdr:colOff>
      <xdr:row>9</xdr:row>
      <xdr:rowOff>962880</xdr:rowOff>
    </xdr:to>
    <xdr:pic>
      <xdr:nvPicPr>
        <xdr:cNvPr id="29" name="Рисунок 3">
          <a:extLst>
            <a:ext uri="{FF2B5EF4-FFF2-40B4-BE49-F238E27FC236}">
              <a16:creationId xmlns:a16="http://schemas.microsoft.com/office/drawing/2014/main" id="{00000000-0008-0000-07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921" b="11375"/>
        <a:stretch>
          <a:fillRect/>
        </a:stretch>
      </xdr:blipFill>
      <xdr:spPr bwMode="auto">
        <a:xfrm>
          <a:off x="142689" y="1336766"/>
          <a:ext cx="902563" cy="93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104113</xdr:colOff>
      <xdr:row>30</xdr:row>
      <xdr:rowOff>45720</xdr:rowOff>
    </xdr:from>
    <xdr:to>
      <xdr:col>0</xdr:col>
      <xdr:colOff>1083828</xdr:colOff>
      <xdr:row>30</xdr:row>
      <xdr:rowOff>978120</xdr:rowOff>
    </xdr:to>
    <xdr:pic>
      <xdr:nvPicPr>
        <xdr:cNvPr id="30" name="Рисунок 8">
          <a:extLst>
            <a:ext uri="{FF2B5EF4-FFF2-40B4-BE49-F238E27FC236}">
              <a16:creationId xmlns:a16="http://schemas.microsoft.com/office/drawing/2014/main" id="{00000000-0008-0000-0700-00001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979" t="5154" r="16716" b="46651"/>
        <a:stretch/>
      </xdr:blipFill>
      <xdr:spPr bwMode="auto">
        <a:xfrm>
          <a:off x="104113" y="16570234"/>
          <a:ext cx="979715" cy="93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56336</xdr:colOff>
      <xdr:row>20</xdr:row>
      <xdr:rowOff>45720</xdr:rowOff>
    </xdr:from>
    <xdr:to>
      <xdr:col>0</xdr:col>
      <xdr:colOff>1131604</xdr:colOff>
      <xdr:row>20</xdr:row>
      <xdr:rowOff>978120</xdr:rowOff>
    </xdr:to>
    <xdr:pic>
      <xdr:nvPicPr>
        <xdr:cNvPr id="31" name="Рисунок 1">
          <a:extLst>
            <a:ext uri="{FF2B5EF4-FFF2-40B4-BE49-F238E27FC236}">
              <a16:creationId xmlns:a16="http://schemas.microsoft.com/office/drawing/2014/main" id="{00000000-0008-0000-07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36" y="17582606"/>
          <a:ext cx="1075268" cy="93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183641</xdr:colOff>
      <xdr:row>13</xdr:row>
      <xdr:rowOff>29391</xdr:rowOff>
    </xdr:from>
    <xdr:to>
      <xdr:col>0</xdr:col>
      <xdr:colOff>1026073</xdr:colOff>
      <xdr:row>13</xdr:row>
      <xdr:rowOff>961791</xdr:rowOff>
    </xdr:to>
    <xdr:pic>
      <xdr:nvPicPr>
        <xdr:cNvPr id="32" name="Рисунок 6">
          <a:extLst>
            <a:ext uri="{FF2B5EF4-FFF2-40B4-BE49-F238E27FC236}">
              <a16:creationId xmlns:a16="http://schemas.microsoft.com/office/drawing/2014/main" id="{00000000-0008-0000-07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3641" y="2369820"/>
          <a:ext cx="842432" cy="93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45719</xdr:colOff>
      <xdr:row>8</xdr:row>
      <xdr:rowOff>30480</xdr:rowOff>
    </xdr:from>
    <xdr:to>
      <xdr:col>0</xdr:col>
      <xdr:colOff>1142221</xdr:colOff>
      <xdr:row>8</xdr:row>
      <xdr:rowOff>962880</xdr:rowOff>
    </xdr:to>
    <xdr:pic>
      <xdr:nvPicPr>
        <xdr:cNvPr id="34" name="Рисунок 11">
          <a:extLst>
            <a:ext uri="{FF2B5EF4-FFF2-40B4-BE49-F238E27FC236}">
              <a16:creationId xmlns:a16="http://schemas.microsoft.com/office/drawing/2014/main" id="{00000000-0008-0000-07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377" t="4466" r="7529" b="37604"/>
        <a:stretch>
          <a:fillRect/>
        </a:stretch>
      </xdr:blipFill>
      <xdr:spPr bwMode="auto">
        <a:xfrm>
          <a:off x="45719" y="19592109"/>
          <a:ext cx="1096502" cy="93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116670</xdr:colOff>
      <xdr:row>31</xdr:row>
      <xdr:rowOff>30480</xdr:rowOff>
    </xdr:from>
    <xdr:to>
      <xdr:col>0</xdr:col>
      <xdr:colOff>1071270</xdr:colOff>
      <xdr:row>31</xdr:row>
      <xdr:rowOff>962880</xdr:rowOff>
    </xdr:to>
    <xdr:pic>
      <xdr:nvPicPr>
        <xdr:cNvPr id="37" name="Рисунок 2">
          <a:extLst>
            <a:ext uri="{FF2B5EF4-FFF2-40B4-BE49-F238E27FC236}">
              <a16:creationId xmlns:a16="http://schemas.microsoft.com/office/drawing/2014/main" id="{00000000-0008-0000-07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2466" b="14091"/>
        <a:stretch>
          <a:fillRect/>
        </a:stretch>
      </xdr:blipFill>
      <xdr:spPr bwMode="auto">
        <a:xfrm>
          <a:off x="116670" y="21616851"/>
          <a:ext cx="954600" cy="93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174280</xdr:colOff>
      <xdr:row>16</xdr:row>
      <xdr:rowOff>43543</xdr:rowOff>
    </xdr:from>
    <xdr:to>
      <xdr:col>0</xdr:col>
      <xdr:colOff>1013661</xdr:colOff>
      <xdr:row>16</xdr:row>
      <xdr:rowOff>975943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490" t="7067" r="8691" b="16641"/>
        <a:stretch/>
      </xdr:blipFill>
      <xdr:spPr>
        <a:xfrm>
          <a:off x="174280" y="6433457"/>
          <a:ext cx="839381" cy="932400"/>
        </a:xfrm>
        <a:prstGeom prst="rect">
          <a:avLst/>
        </a:prstGeom>
      </xdr:spPr>
    </xdr:pic>
    <xdr:clientData/>
  </xdr:twoCellAnchor>
  <xdr:twoCellAnchor editAs="oneCell">
    <xdr:from>
      <xdr:col>0</xdr:col>
      <xdr:colOff>179904</xdr:colOff>
      <xdr:row>27</xdr:row>
      <xdr:rowOff>43543</xdr:rowOff>
    </xdr:from>
    <xdr:to>
      <xdr:col>0</xdr:col>
      <xdr:colOff>1008036</xdr:colOff>
      <xdr:row>27</xdr:row>
      <xdr:rowOff>975943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685" b="5872"/>
        <a:stretch/>
      </xdr:blipFill>
      <xdr:spPr>
        <a:xfrm>
          <a:off x="179904" y="9514114"/>
          <a:ext cx="828132" cy="932400"/>
        </a:xfrm>
        <a:prstGeom prst="rect">
          <a:avLst/>
        </a:prstGeom>
      </xdr:spPr>
    </xdr:pic>
    <xdr:clientData/>
  </xdr:twoCellAnchor>
  <xdr:twoCellAnchor editAs="oneCell">
    <xdr:from>
      <xdr:col>0</xdr:col>
      <xdr:colOff>108856</xdr:colOff>
      <xdr:row>21</xdr:row>
      <xdr:rowOff>54429</xdr:rowOff>
    </xdr:from>
    <xdr:to>
      <xdr:col>0</xdr:col>
      <xdr:colOff>1043604</xdr:colOff>
      <xdr:row>21</xdr:row>
      <xdr:rowOff>986829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26" t="26948" r="2387" b="30087"/>
        <a:stretch/>
      </xdr:blipFill>
      <xdr:spPr>
        <a:xfrm>
          <a:off x="108856" y="32842200"/>
          <a:ext cx="934748" cy="932400"/>
        </a:xfrm>
        <a:prstGeom prst="rect">
          <a:avLst/>
        </a:prstGeom>
      </xdr:spPr>
    </xdr:pic>
    <xdr:clientData/>
  </xdr:twoCellAnchor>
  <xdr:twoCellAnchor editAs="oneCell">
    <xdr:from>
      <xdr:col>0</xdr:col>
      <xdr:colOff>108857</xdr:colOff>
      <xdr:row>28</xdr:row>
      <xdr:rowOff>65313</xdr:rowOff>
    </xdr:from>
    <xdr:to>
      <xdr:col>0</xdr:col>
      <xdr:colOff>1073324</xdr:colOff>
      <xdr:row>28</xdr:row>
      <xdr:rowOff>997713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89" t="4358" r="1937" b="26998"/>
        <a:stretch/>
      </xdr:blipFill>
      <xdr:spPr>
        <a:xfrm>
          <a:off x="108857" y="33887227"/>
          <a:ext cx="964467" cy="932400"/>
        </a:xfrm>
        <a:prstGeom prst="rect">
          <a:avLst/>
        </a:prstGeom>
      </xdr:spPr>
    </xdr:pic>
    <xdr:clientData/>
  </xdr:twoCellAnchor>
  <xdr:twoCellAnchor>
    <xdr:from>
      <xdr:col>0</xdr:col>
      <xdr:colOff>169107</xdr:colOff>
      <xdr:row>11</xdr:row>
      <xdr:rowOff>43543</xdr:rowOff>
    </xdr:from>
    <xdr:to>
      <xdr:col>0</xdr:col>
      <xdr:colOff>1143132</xdr:colOff>
      <xdr:row>11</xdr:row>
      <xdr:rowOff>975943</xdr:rowOff>
    </xdr:to>
    <xdr:pic>
      <xdr:nvPicPr>
        <xdr:cNvPr id="35" name="Рисунок 3">
          <a:extLst>
            <a:ext uri="{FF2B5EF4-FFF2-40B4-BE49-F238E27FC236}">
              <a16:creationId xmlns:a16="http://schemas.microsoft.com/office/drawing/2014/main" id="{00000000-0008-0000-07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107" y="52545343"/>
          <a:ext cx="974025" cy="151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125368</xdr:colOff>
      <xdr:row>14</xdr:row>
      <xdr:rowOff>32657</xdr:rowOff>
    </xdr:from>
    <xdr:to>
      <xdr:col>0</xdr:col>
      <xdr:colOff>1186870</xdr:colOff>
      <xdr:row>14</xdr:row>
      <xdr:rowOff>965057</xdr:rowOff>
    </xdr:to>
    <xdr:pic>
      <xdr:nvPicPr>
        <xdr:cNvPr id="33" name="Рисунок 32">
          <a:extLst>
            <a:ext uri="{FF2B5EF4-FFF2-40B4-BE49-F238E27FC236}">
              <a16:creationId xmlns:a16="http://schemas.microsoft.com/office/drawing/2014/main" id="{00000000-0008-0000-0700-00002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999" t="14432" r="4244" b="30390"/>
        <a:stretch/>
      </xdr:blipFill>
      <xdr:spPr>
        <a:xfrm>
          <a:off x="125368" y="25833977"/>
          <a:ext cx="1061502" cy="147540"/>
        </a:xfrm>
        <a:prstGeom prst="rect">
          <a:avLst/>
        </a:prstGeom>
      </xdr:spPr>
    </xdr:pic>
    <xdr:clientData/>
  </xdr:twoCellAnchor>
  <xdr:twoCellAnchor>
    <xdr:from>
      <xdr:col>0</xdr:col>
      <xdr:colOff>203791</xdr:colOff>
      <xdr:row>29</xdr:row>
      <xdr:rowOff>26581</xdr:rowOff>
    </xdr:from>
    <xdr:to>
      <xdr:col>0</xdr:col>
      <xdr:colOff>1098698</xdr:colOff>
      <xdr:row>29</xdr:row>
      <xdr:rowOff>973462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3153" b="10157"/>
        <a:stretch/>
      </xdr:blipFill>
      <xdr:spPr>
        <a:xfrm>
          <a:off x="203791" y="31897674"/>
          <a:ext cx="894907" cy="946881"/>
        </a:xfrm>
        <a:prstGeom prst="rect">
          <a:avLst/>
        </a:prstGeom>
      </xdr:spPr>
    </xdr:pic>
    <xdr:clientData/>
  </xdr:twoCellAnchor>
  <xdr:twoCellAnchor editAs="oneCell">
    <xdr:from>
      <xdr:col>0</xdr:col>
      <xdr:colOff>55378</xdr:colOff>
      <xdr:row>25</xdr:row>
      <xdr:rowOff>44302</xdr:rowOff>
    </xdr:from>
    <xdr:to>
      <xdr:col>0</xdr:col>
      <xdr:colOff>1122270</xdr:colOff>
      <xdr:row>25</xdr:row>
      <xdr:rowOff>995360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5F05704A-683E-4069-AE02-8134E20010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55378" y="25783953"/>
          <a:ext cx="1066892" cy="951058"/>
        </a:xfrm>
        <a:prstGeom prst="rect">
          <a:avLst/>
        </a:prstGeom>
      </xdr:spPr>
    </xdr:pic>
    <xdr:clientData/>
  </xdr:twoCellAnchor>
  <xdr:twoCellAnchor editAs="oneCell">
    <xdr:from>
      <xdr:col>0</xdr:col>
      <xdr:colOff>132907</xdr:colOff>
      <xdr:row>3</xdr:row>
      <xdr:rowOff>43798</xdr:rowOff>
    </xdr:from>
    <xdr:to>
      <xdr:col>0</xdr:col>
      <xdr:colOff>1041105</xdr:colOff>
      <xdr:row>3</xdr:row>
      <xdr:rowOff>955182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C3CDDFBC-6289-4B8E-B064-0B62CFCB34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907" y="2624408"/>
          <a:ext cx="908198" cy="91138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281940</xdr:colOff>
      <xdr:row>1</xdr:row>
      <xdr:rowOff>38100</xdr:rowOff>
    </xdr:from>
    <xdr:to>
      <xdr:col>0</xdr:col>
      <xdr:colOff>1228256</xdr:colOff>
      <xdr:row>1</xdr:row>
      <xdr:rowOff>970500</xdr:rowOff>
    </xdr:to>
    <xdr:pic>
      <xdr:nvPicPr>
        <xdr:cNvPr id="7971" name="Рисунок 4">
          <a:extLst>
            <a:ext uri="{FF2B5EF4-FFF2-40B4-BE49-F238E27FC236}">
              <a16:creationId xmlns:a16="http://schemas.microsoft.com/office/drawing/2014/main" id="{00000000-0008-0000-0800-0000231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1940" y="2417233"/>
          <a:ext cx="946316" cy="93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381000</xdr:colOff>
      <xdr:row>3</xdr:row>
      <xdr:rowOff>42333</xdr:rowOff>
    </xdr:from>
    <xdr:to>
      <xdr:col>0</xdr:col>
      <xdr:colOff>1160692</xdr:colOff>
      <xdr:row>3</xdr:row>
      <xdr:rowOff>974733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767" b="6544"/>
        <a:stretch/>
      </xdr:blipFill>
      <xdr:spPr>
        <a:xfrm>
          <a:off x="381000" y="1422400"/>
          <a:ext cx="779692" cy="932400"/>
        </a:xfrm>
        <a:prstGeom prst="rect">
          <a:avLst/>
        </a:prstGeom>
      </xdr:spPr>
    </xdr:pic>
    <xdr:clientData/>
  </xdr:twoCellAnchor>
  <xdr:twoCellAnchor editAs="oneCell">
    <xdr:from>
      <xdr:col>0</xdr:col>
      <xdr:colOff>392906</xdr:colOff>
      <xdr:row>2</xdr:row>
      <xdr:rowOff>59531</xdr:rowOff>
    </xdr:from>
    <xdr:to>
      <xdr:col>0</xdr:col>
      <xdr:colOff>1282999</xdr:colOff>
      <xdr:row>2</xdr:row>
      <xdr:rowOff>961817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1EABD77E-BDD8-4FE7-8E5D-0450E4C48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92906" y="1702594"/>
          <a:ext cx="890093" cy="902286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149915</xdr:colOff>
      <xdr:row>26</xdr:row>
      <xdr:rowOff>30480</xdr:rowOff>
    </xdr:from>
    <xdr:to>
      <xdr:col>0</xdr:col>
      <xdr:colOff>1162323</xdr:colOff>
      <xdr:row>26</xdr:row>
      <xdr:rowOff>962880</xdr:rowOff>
    </xdr:to>
    <xdr:pic>
      <xdr:nvPicPr>
        <xdr:cNvPr id="122608" name="Рисунок 4">
          <a:extLst>
            <a:ext uri="{FF2B5EF4-FFF2-40B4-BE49-F238E27FC236}">
              <a16:creationId xmlns:a16="http://schemas.microsoft.com/office/drawing/2014/main" id="{00000000-0008-0000-0900-0000F0DE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7520" b="22461"/>
        <a:stretch>
          <a:fillRect/>
        </a:stretch>
      </xdr:blipFill>
      <xdr:spPr bwMode="auto">
        <a:xfrm>
          <a:off x="149915" y="44792537"/>
          <a:ext cx="1012408" cy="93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80889</xdr:colOff>
      <xdr:row>6</xdr:row>
      <xdr:rowOff>38100</xdr:rowOff>
    </xdr:from>
    <xdr:to>
      <xdr:col>0</xdr:col>
      <xdr:colOff>1231350</xdr:colOff>
      <xdr:row>6</xdr:row>
      <xdr:rowOff>970500</xdr:rowOff>
    </xdr:to>
    <xdr:pic>
      <xdr:nvPicPr>
        <xdr:cNvPr id="122610" name="Рисунок 1">
          <a:extLst>
            <a:ext uri="{FF2B5EF4-FFF2-40B4-BE49-F238E27FC236}">
              <a16:creationId xmlns:a16="http://schemas.microsoft.com/office/drawing/2014/main" id="{00000000-0008-0000-0900-0000F2DE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60" t="15968" r="-1460" b="23216"/>
        <a:stretch>
          <a:fillRect/>
        </a:stretch>
      </xdr:blipFill>
      <xdr:spPr bwMode="auto">
        <a:xfrm>
          <a:off x="80889" y="58820957"/>
          <a:ext cx="1150461" cy="93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178819</xdr:colOff>
      <xdr:row>29</xdr:row>
      <xdr:rowOff>30480</xdr:rowOff>
    </xdr:from>
    <xdr:to>
      <xdr:col>0</xdr:col>
      <xdr:colOff>1133419</xdr:colOff>
      <xdr:row>29</xdr:row>
      <xdr:rowOff>962880</xdr:rowOff>
    </xdr:to>
    <xdr:pic>
      <xdr:nvPicPr>
        <xdr:cNvPr id="122611" name="Рисунок 2">
          <a:extLst>
            <a:ext uri="{FF2B5EF4-FFF2-40B4-BE49-F238E27FC236}">
              <a16:creationId xmlns:a16="http://schemas.microsoft.com/office/drawing/2014/main" id="{00000000-0008-0000-0900-0000F3DE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928" t="10814" r="-3928" b="14340"/>
        <a:stretch>
          <a:fillRect/>
        </a:stretch>
      </xdr:blipFill>
      <xdr:spPr bwMode="auto">
        <a:xfrm>
          <a:off x="178819" y="46795509"/>
          <a:ext cx="954600" cy="93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123319</xdr:colOff>
      <xdr:row>22</xdr:row>
      <xdr:rowOff>30480</xdr:rowOff>
    </xdr:from>
    <xdr:to>
      <xdr:col>0</xdr:col>
      <xdr:colOff>1188919</xdr:colOff>
      <xdr:row>22</xdr:row>
      <xdr:rowOff>962880</xdr:rowOff>
    </xdr:to>
    <xdr:pic>
      <xdr:nvPicPr>
        <xdr:cNvPr id="122616" name="Рисунок 3">
          <a:extLst>
            <a:ext uri="{FF2B5EF4-FFF2-40B4-BE49-F238E27FC236}">
              <a16:creationId xmlns:a16="http://schemas.microsoft.com/office/drawing/2014/main" id="{00000000-0008-0000-0900-0000F8DE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2550" r="-98" b="21629"/>
        <a:stretch>
          <a:fillRect/>
        </a:stretch>
      </xdr:blipFill>
      <xdr:spPr bwMode="auto">
        <a:xfrm>
          <a:off x="123319" y="8445137"/>
          <a:ext cx="1065600" cy="93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103184</xdr:colOff>
      <xdr:row>32</xdr:row>
      <xdr:rowOff>7620</xdr:rowOff>
    </xdr:from>
    <xdr:to>
      <xdr:col>0</xdr:col>
      <xdr:colOff>1209054</xdr:colOff>
      <xdr:row>32</xdr:row>
      <xdr:rowOff>940020</xdr:rowOff>
    </xdr:to>
    <xdr:pic>
      <xdr:nvPicPr>
        <xdr:cNvPr id="122617" name="Рисунок 9">
          <a:extLst>
            <a:ext uri="{FF2B5EF4-FFF2-40B4-BE49-F238E27FC236}">
              <a16:creationId xmlns:a16="http://schemas.microsoft.com/office/drawing/2014/main" id="{00000000-0008-0000-0900-0000F9DE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757" t="3574" r="8289" b="47089"/>
        <a:stretch>
          <a:fillRect/>
        </a:stretch>
      </xdr:blipFill>
      <xdr:spPr bwMode="auto">
        <a:xfrm>
          <a:off x="103184" y="49777106"/>
          <a:ext cx="1105870" cy="93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223219</xdr:colOff>
      <xdr:row>23</xdr:row>
      <xdr:rowOff>38100</xdr:rowOff>
    </xdr:from>
    <xdr:to>
      <xdr:col>0</xdr:col>
      <xdr:colOff>1089019</xdr:colOff>
      <xdr:row>23</xdr:row>
      <xdr:rowOff>970500</xdr:rowOff>
    </xdr:to>
    <xdr:pic>
      <xdr:nvPicPr>
        <xdr:cNvPr id="122622" name="Рисунок 4">
          <a:extLst>
            <a:ext uri="{FF2B5EF4-FFF2-40B4-BE49-F238E27FC236}">
              <a16:creationId xmlns:a16="http://schemas.microsoft.com/office/drawing/2014/main" id="{00000000-0008-0000-0900-0000FEDE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03" t="5325" r="4321" b="20139"/>
        <a:stretch>
          <a:fillRect/>
        </a:stretch>
      </xdr:blipFill>
      <xdr:spPr bwMode="auto">
        <a:xfrm>
          <a:off x="223219" y="14526986"/>
          <a:ext cx="865800" cy="93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219997</xdr:colOff>
      <xdr:row>4</xdr:row>
      <xdr:rowOff>38100</xdr:rowOff>
    </xdr:from>
    <xdr:to>
      <xdr:col>0</xdr:col>
      <xdr:colOff>1092242</xdr:colOff>
      <xdr:row>4</xdr:row>
      <xdr:rowOff>970500</xdr:rowOff>
    </xdr:to>
    <xdr:pic>
      <xdr:nvPicPr>
        <xdr:cNvPr id="122624" name="Рисунок 6">
          <a:extLst>
            <a:ext uri="{FF2B5EF4-FFF2-40B4-BE49-F238E27FC236}">
              <a16:creationId xmlns:a16="http://schemas.microsoft.com/office/drawing/2014/main" id="{00000000-0008-0000-0900-000000DF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485" b="18259"/>
        <a:stretch>
          <a:fillRect/>
        </a:stretch>
      </xdr:blipFill>
      <xdr:spPr bwMode="auto">
        <a:xfrm>
          <a:off x="219997" y="353786"/>
          <a:ext cx="872245" cy="93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242134</xdr:colOff>
      <xdr:row>75</xdr:row>
      <xdr:rowOff>30480</xdr:rowOff>
    </xdr:from>
    <xdr:to>
      <xdr:col>0</xdr:col>
      <xdr:colOff>1070105</xdr:colOff>
      <xdr:row>75</xdr:row>
      <xdr:rowOff>962880</xdr:rowOff>
    </xdr:to>
    <xdr:pic>
      <xdr:nvPicPr>
        <xdr:cNvPr id="122626" name="Рисунок 3">
          <a:extLst>
            <a:ext uri="{FF2B5EF4-FFF2-40B4-BE49-F238E27FC236}">
              <a16:creationId xmlns:a16="http://schemas.microsoft.com/office/drawing/2014/main" id="{00000000-0008-0000-0900-000002DF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2134" y="67826709"/>
          <a:ext cx="827971" cy="93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219997</xdr:colOff>
      <xdr:row>27</xdr:row>
      <xdr:rowOff>30480</xdr:rowOff>
    </xdr:from>
    <xdr:to>
      <xdr:col>0</xdr:col>
      <xdr:colOff>1092242</xdr:colOff>
      <xdr:row>27</xdr:row>
      <xdr:rowOff>962880</xdr:rowOff>
    </xdr:to>
    <xdr:pic>
      <xdr:nvPicPr>
        <xdr:cNvPr id="122627" name="Рисунок 2">
          <a:extLst>
            <a:ext uri="{FF2B5EF4-FFF2-40B4-BE49-F238E27FC236}">
              <a16:creationId xmlns:a16="http://schemas.microsoft.com/office/drawing/2014/main" id="{00000000-0008-0000-0900-000003DF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877" t="12099" r="9370" b="32028"/>
        <a:stretch>
          <a:fillRect/>
        </a:stretch>
      </xdr:blipFill>
      <xdr:spPr bwMode="auto">
        <a:xfrm>
          <a:off x="219997" y="53805909"/>
          <a:ext cx="872245" cy="93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228897</xdr:colOff>
      <xdr:row>9</xdr:row>
      <xdr:rowOff>30480</xdr:rowOff>
    </xdr:from>
    <xdr:to>
      <xdr:col>0</xdr:col>
      <xdr:colOff>1083341</xdr:colOff>
      <xdr:row>9</xdr:row>
      <xdr:rowOff>962880</xdr:rowOff>
    </xdr:to>
    <xdr:pic>
      <xdr:nvPicPr>
        <xdr:cNvPr id="122628" name="Рисунок 3">
          <a:extLst>
            <a:ext uri="{FF2B5EF4-FFF2-40B4-BE49-F238E27FC236}">
              <a16:creationId xmlns:a16="http://schemas.microsoft.com/office/drawing/2014/main" id="{00000000-0008-0000-0900-000004DF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498" t="10416" r="14584" b="31250"/>
        <a:stretch>
          <a:fillRect/>
        </a:stretch>
      </xdr:blipFill>
      <xdr:spPr bwMode="auto">
        <a:xfrm>
          <a:off x="228897" y="42789566"/>
          <a:ext cx="854444" cy="93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133524</xdr:colOff>
      <xdr:row>15</xdr:row>
      <xdr:rowOff>38100</xdr:rowOff>
    </xdr:from>
    <xdr:to>
      <xdr:col>0</xdr:col>
      <xdr:colOff>1178714</xdr:colOff>
      <xdr:row>15</xdr:row>
      <xdr:rowOff>970500</xdr:rowOff>
    </xdr:to>
    <xdr:pic>
      <xdr:nvPicPr>
        <xdr:cNvPr id="122630" name="Рисунок 5">
          <a:extLst>
            <a:ext uri="{FF2B5EF4-FFF2-40B4-BE49-F238E27FC236}">
              <a16:creationId xmlns:a16="http://schemas.microsoft.com/office/drawing/2014/main" id="{00000000-0008-0000-0900-000006DF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080" t="10779" r="11781" b="41624"/>
        <a:stretch>
          <a:fillRect/>
        </a:stretch>
      </xdr:blipFill>
      <xdr:spPr bwMode="auto">
        <a:xfrm>
          <a:off x="133524" y="43798671"/>
          <a:ext cx="1045190" cy="93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256519</xdr:colOff>
      <xdr:row>16</xdr:row>
      <xdr:rowOff>30480</xdr:rowOff>
    </xdr:from>
    <xdr:to>
      <xdr:col>0</xdr:col>
      <xdr:colOff>1055719</xdr:colOff>
      <xdr:row>16</xdr:row>
      <xdr:rowOff>962880</xdr:rowOff>
    </xdr:to>
    <xdr:pic>
      <xdr:nvPicPr>
        <xdr:cNvPr id="122631" name="Рисунок 3">
          <a:extLst>
            <a:ext uri="{FF2B5EF4-FFF2-40B4-BE49-F238E27FC236}">
              <a16:creationId xmlns:a16="http://schemas.microsoft.com/office/drawing/2014/main" id="{00000000-0008-0000-0900-000007DF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6519" y="48798480"/>
          <a:ext cx="799200" cy="93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121597</xdr:colOff>
      <xdr:row>52</xdr:row>
      <xdr:rowOff>30480</xdr:rowOff>
    </xdr:from>
    <xdr:to>
      <xdr:col>0</xdr:col>
      <xdr:colOff>1190642</xdr:colOff>
      <xdr:row>52</xdr:row>
      <xdr:rowOff>962880</xdr:rowOff>
    </xdr:to>
    <xdr:pic>
      <xdr:nvPicPr>
        <xdr:cNvPr id="122637" name="Рисунок 3">
          <a:extLst>
            <a:ext uri="{FF2B5EF4-FFF2-40B4-BE49-F238E27FC236}">
              <a16:creationId xmlns:a16="http://schemas.microsoft.com/office/drawing/2014/main" id="{00000000-0008-0000-0900-00000DDF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597" y="21605966"/>
          <a:ext cx="1069045" cy="93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250908</xdr:colOff>
      <xdr:row>2</xdr:row>
      <xdr:rowOff>30480</xdr:rowOff>
    </xdr:from>
    <xdr:to>
      <xdr:col>0</xdr:col>
      <xdr:colOff>1061331</xdr:colOff>
      <xdr:row>2</xdr:row>
      <xdr:rowOff>962880</xdr:rowOff>
    </xdr:to>
    <xdr:pic>
      <xdr:nvPicPr>
        <xdr:cNvPr id="122640" name="Рисунок 3">
          <a:extLst>
            <a:ext uri="{FF2B5EF4-FFF2-40B4-BE49-F238E27FC236}">
              <a16:creationId xmlns:a16="http://schemas.microsoft.com/office/drawing/2014/main" id="{00000000-0008-0000-0900-000010DF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144" b="3267"/>
        <a:stretch>
          <a:fillRect/>
        </a:stretch>
      </xdr:blipFill>
      <xdr:spPr bwMode="auto">
        <a:xfrm>
          <a:off x="250908" y="1358537"/>
          <a:ext cx="810423" cy="93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178993</xdr:colOff>
      <xdr:row>48</xdr:row>
      <xdr:rowOff>30480</xdr:rowOff>
    </xdr:from>
    <xdr:to>
      <xdr:col>0</xdr:col>
      <xdr:colOff>1133246</xdr:colOff>
      <xdr:row>48</xdr:row>
      <xdr:rowOff>962880</xdr:rowOff>
    </xdr:to>
    <xdr:pic>
      <xdr:nvPicPr>
        <xdr:cNvPr id="122641" name="Рисунок 4">
          <a:extLst>
            <a:ext uri="{FF2B5EF4-FFF2-40B4-BE49-F238E27FC236}">
              <a16:creationId xmlns:a16="http://schemas.microsoft.com/office/drawing/2014/main" id="{00000000-0008-0000-0900-000011DF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376" t="2899" r="333" b="6281"/>
        <a:stretch>
          <a:fillRect/>
        </a:stretch>
      </xdr:blipFill>
      <xdr:spPr bwMode="auto">
        <a:xfrm>
          <a:off x="178993" y="23630709"/>
          <a:ext cx="954253" cy="93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128482</xdr:colOff>
      <xdr:row>33</xdr:row>
      <xdr:rowOff>7620</xdr:rowOff>
    </xdr:from>
    <xdr:to>
      <xdr:col>0</xdr:col>
      <xdr:colOff>1183756</xdr:colOff>
      <xdr:row>33</xdr:row>
      <xdr:rowOff>940020</xdr:rowOff>
    </xdr:to>
    <xdr:pic>
      <xdr:nvPicPr>
        <xdr:cNvPr id="122642" name="Рисунок 5">
          <a:extLst>
            <a:ext uri="{FF2B5EF4-FFF2-40B4-BE49-F238E27FC236}">
              <a16:creationId xmlns:a16="http://schemas.microsoft.com/office/drawing/2014/main" id="{00000000-0008-0000-0900-000012DF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59" t="10570" r="5524" b="8205"/>
        <a:stretch>
          <a:fillRect/>
        </a:stretch>
      </xdr:blipFill>
      <xdr:spPr bwMode="auto">
        <a:xfrm>
          <a:off x="128482" y="24620220"/>
          <a:ext cx="1055274" cy="93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178819</xdr:colOff>
      <xdr:row>3</xdr:row>
      <xdr:rowOff>7620</xdr:rowOff>
    </xdr:from>
    <xdr:to>
      <xdr:col>0</xdr:col>
      <xdr:colOff>1133419</xdr:colOff>
      <xdr:row>3</xdr:row>
      <xdr:rowOff>940020</xdr:rowOff>
    </xdr:to>
    <xdr:pic>
      <xdr:nvPicPr>
        <xdr:cNvPr id="122643" name="Рисунок 1">
          <a:extLst>
            <a:ext uri="{FF2B5EF4-FFF2-40B4-BE49-F238E27FC236}">
              <a16:creationId xmlns:a16="http://schemas.microsoft.com/office/drawing/2014/main" id="{00000000-0008-0000-0900-000013DF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222" t="19543" r="8755" b="29840"/>
        <a:stretch>
          <a:fillRect/>
        </a:stretch>
      </xdr:blipFill>
      <xdr:spPr bwMode="auto">
        <a:xfrm>
          <a:off x="178819" y="27657334"/>
          <a:ext cx="954600" cy="93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186034</xdr:colOff>
      <xdr:row>64</xdr:row>
      <xdr:rowOff>30480</xdr:rowOff>
    </xdr:from>
    <xdr:to>
      <xdr:col>0</xdr:col>
      <xdr:colOff>1126204</xdr:colOff>
      <xdr:row>64</xdr:row>
      <xdr:rowOff>962880</xdr:rowOff>
    </xdr:to>
    <xdr:pic>
      <xdr:nvPicPr>
        <xdr:cNvPr id="122644" name="Рисунок 2">
          <a:extLst>
            <a:ext uri="{FF2B5EF4-FFF2-40B4-BE49-F238E27FC236}">
              <a16:creationId xmlns:a16="http://schemas.microsoft.com/office/drawing/2014/main" id="{00000000-0008-0000-0900-000014DF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3191" t="4214" r="3191" b="20784"/>
        <a:stretch>
          <a:fillRect/>
        </a:stretch>
      </xdr:blipFill>
      <xdr:spPr bwMode="auto">
        <a:xfrm>
          <a:off x="186034" y="56810366"/>
          <a:ext cx="940170" cy="93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182519</xdr:colOff>
      <xdr:row>24</xdr:row>
      <xdr:rowOff>30480</xdr:rowOff>
    </xdr:from>
    <xdr:to>
      <xdr:col>0</xdr:col>
      <xdr:colOff>1129719</xdr:colOff>
      <xdr:row>24</xdr:row>
      <xdr:rowOff>962880</xdr:rowOff>
    </xdr:to>
    <xdr:pic>
      <xdr:nvPicPr>
        <xdr:cNvPr id="122648" name="Рисунок 1">
          <a:extLst>
            <a:ext uri="{FF2B5EF4-FFF2-40B4-BE49-F238E27FC236}">
              <a16:creationId xmlns:a16="http://schemas.microsoft.com/office/drawing/2014/main" id="{00000000-0008-0000-0900-000018DF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190" b="16980"/>
        <a:stretch>
          <a:fillRect/>
        </a:stretch>
      </xdr:blipFill>
      <xdr:spPr bwMode="auto">
        <a:xfrm>
          <a:off x="182519" y="18568851"/>
          <a:ext cx="947200" cy="93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224884</xdr:colOff>
      <xdr:row>65</xdr:row>
      <xdr:rowOff>38100</xdr:rowOff>
    </xdr:from>
    <xdr:to>
      <xdr:col>0</xdr:col>
      <xdr:colOff>1087354</xdr:colOff>
      <xdr:row>65</xdr:row>
      <xdr:rowOff>970500</xdr:rowOff>
    </xdr:to>
    <xdr:pic>
      <xdr:nvPicPr>
        <xdr:cNvPr id="122651" name="Рисунок 3">
          <a:extLst>
            <a:ext uri="{FF2B5EF4-FFF2-40B4-BE49-F238E27FC236}">
              <a16:creationId xmlns:a16="http://schemas.microsoft.com/office/drawing/2014/main" id="{00000000-0008-0000-0900-00001BDF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4884" y="62826900"/>
          <a:ext cx="862470" cy="93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189919</xdr:colOff>
      <xdr:row>5</xdr:row>
      <xdr:rowOff>38100</xdr:rowOff>
    </xdr:from>
    <xdr:to>
      <xdr:col>0</xdr:col>
      <xdr:colOff>1122319</xdr:colOff>
      <xdr:row>5</xdr:row>
      <xdr:rowOff>970500</xdr:rowOff>
    </xdr:to>
    <xdr:pic>
      <xdr:nvPicPr>
        <xdr:cNvPr id="122653" name="Рисунок 12">
          <a:extLst>
            <a:ext uri="{FF2B5EF4-FFF2-40B4-BE49-F238E27FC236}">
              <a16:creationId xmlns:a16="http://schemas.microsoft.com/office/drawing/2014/main" id="{00000000-0008-0000-0900-00001DDF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9919" y="2378529"/>
          <a:ext cx="932400" cy="93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157203</xdr:colOff>
      <xdr:row>13</xdr:row>
      <xdr:rowOff>76200</xdr:rowOff>
    </xdr:from>
    <xdr:to>
      <xdr:col>0</xdr:col>
      <xdr:colOff>1155035</xdr:colOff>
      <xdr:row>13</xdr:row>
      <xdr:rowOff>1008600</xdr:rowOff>
    </xdr:to>
    <xdr:pic>
      <xdr:nvPicPr>
        <xdr:cNvPr id="122654" name="Рисунок 15">
          <a:extLst>
            <a:ext uri="{FF2B5EF4-FFF2-40B4-BE49-F238E27FC236}">
              <a16:creationId xmlns:a16="http://schemas.microsoft.com/office/drawing/2014/main" id="{00000000-0008-0000-0900-00001EDF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203" y="10515600"/>
          <a:ext cx="997832" cy="93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307920</xdr:colOff>
      <xdr:row>57</xdr:row>
      <xdr:rowOff>29391</xdr:rowOff>
    </xdr:from>
    <xdr:to>
      <xdr:col>0</xdr:col>
      <xdr:colOff>1113175</xdr:colOff>
      <xdr:row>57</xdr:row>
      <xdr:rowOff>961791</xdr:rowOff>
    </xdr:to>
    <xdr:pic>
      <xdr:nvPicPr>
        <xdr:cNvPr id="122655" name="Рисунок 3">
          <a:extLst>
            <a:ext uri="{FF2B5EF4-FFF2-40B4-BE49-F238E27FC236}">
              <a16:creationId xmlns:a16="http://schemas.microsoft.com/office/drawing/2014/main" id="{00000000-0008-0000-0900-00001FDF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7920" y="26666734"/>
          <a:ext cx="805255" cy="93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255930</xdr:colOff>
      <xdr:row>43</xdr:row>
      <xdr:rowOff>21771</xdr:rowOff>
    </xdr:from>
    <xdr:to>
      <xdr:col>0</xdr:col>
      <xdr:colOff>1056309</xdr:colOff>
      <xdr:row>43</xdr:row>
      <xdr:rowOff>954171</xdr:rowOff>
    </xdr:to>
    <xdr:pic>
      <xdr:nvPicPr>
        <xdr:cNvPr id="122656" name="Рисунок 3">
          <a:extLst>
            <a:ext uri="{FF2B5EF4-FFF2-40B4-BE49-F238E27FC236}">
              <a16:creationId xmlns:a16="http://schemas.microsoft.com/office/drawing/2014/main" id="{00000000-0008-0000-0900-000020DF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5930" y="54798685"/>
          <a:ext cx="800379" cy="93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314239</xdr:colOff>
      <xdr:row>74</xdr:row>
      <xdr:rowOff>38100</xdr:rowOff>
    </xdr:from>
    <xdr:to>
      <xdr:col>0</xdr:col>
      <xdr:colOff>984799</xdr:colOff>
      <xdr:row>74</xdr:row>
      <xdr:rowOff>952500</xdr:rowOff>
    </xdr:to>
    <xdr:pic>
      <xdr:nvPicPr>
        <xdr:cNvPr id="122657" name="Рисунок 6">
          <a:extLst>
            <a:ext uri="{FF2B5EF4-FFF2-40B4-BE49-F238E27FC236}">
              <a16:creationId xmlns:a16="http://schemas.microsoft.com/office/drawing/2014/main" id="{00000000-0008-0000-0900-000021DF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239" y="65427225"/>
          <a:ext cx="670560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173704</xdr:colOff>
      <xdr:row>7</xdr:row>
      <xdr:rowOff>41366</xdr:rowOff>
    </xdr:from>
    <xdr:to>
      <xdr:col>0</xdr:col>
      <xdr:colOff>1138535</xdr:colOff>
      <xdr:row>7</xdr:row>
      <xdr:rowOff>973766</xdr:rowOff>
    </xdr:to>
    <xdr:pic>
      <xdr:nvPicPr>
        <xdr:cNvPr id="122659" name="Рисунок 7">
          <a:extLst>
            <a:ext uri="{FF2B5EF4-FFF2-40B4-BE49-F238E27FC236}">
              <a16:creationId xmlns:a16="http://schemas.microsoft.com/office/drawing/2014/main" id="{00000000-0008-0000-0900-000023DF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704" y="57822737"/>
          <a:ext cx="964831" cy="93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246314</xdr:colOff>
      <xdr:row>18</xdr:row>
      <xdr:rowOff>53340</xdr:rowOff>
    </xdr:from>
    <xdr:to>
      <xdr:col>0</xdr:col>
      <xdr:colOff>1065924</xdr:colOff>
      <xdr:row>18</xdr:row>
      <xdr:rowOff>985740</xdr:rowOff>
    </xdr:to>
    <xdr:pic>
      <xdr:nvPicPr>
        <xdr:cNvPr id="122660" name="Рисунок 1">
          <a:extLst>
            <a:ext uri="{FF2B5EF4-FFF2-40B4-BE49-F238E27FC236}">
              <a16:creationId xmlns:a16="http://schemas.microsoft.com/office/drawing/2014/main" id="{00000000-0008-0000-0900-000024DF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6314" y="3406140"/>
          <a:ext cx="819610" cy="93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261257</xdr:colOff>
      <xdr:row>34</xdr:row>
      <xdr:rowOff>48987</xdr:rowOff>
    </xdr:from>
    <xdr:to>
      <xdr:col>0</xdr:col>
      <xdr:colOff>1099457</xdr:colOff>
      <xdr:row>34</xdr:row>
      <xdr:rowOff>981387</xdr:rowOff>
    </xdr:to>
    <xdr:pic>
      <xdr:nvPicPr>
        <xdr:cNvPr id="122661" name="Рисунок 3">
          <a:extLst>
            <a:ext uri="{FF2B5EF4-FFF2-40B4-BE49-F238E27FC236}">
              <a16:creationId xmlns:a16="http://schemas.microsoft.com/office/drawing/2014/main" id="{00000000-0008-0000-0900-000025DF01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851" r="7167"/>
        <a:stretch/>
      </xdr:blipFill>
      <xdr:spPr bwMode="auto">
        <a:xfrm>
          <a:off x="261257" y="25673958"/>
          <a:ext cx="838200" cy="93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133654</xdr:colOff>
      <xdr:row>70</xdr:row>
      <xdr:rowOff>18506</xdr:rowOff>
    </xdr:from>
    <xdr:to>
      <xdr:col>0</xdr:col>
      <xdr:colOff>1178585</xdr:colOff>
      <xdr:row>70</xdr:row>
      <xdr:rowOff>950906</xdr:rowOff>
    </xdr:to>
    <xdr:pic>
      <xdr:nvPicPr>
        <xdr:cNvPr id="122663" name="Рисунок 10">
          <a:extLst>
            <a:ext uri="{FF2B5EF4-FFF2-40B4-BE49-F238E27FC236}">
              <a16:creationId xmlns:a16="http://schemas.microsoft.com/office/drawing/2014/main" id="{00000000-0008-0000-0900-000027DF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654" y="61805820"/>
          <a:ext cx="1044931" cy="93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72390</xdr:colOff>
      <xdr:row>36</xdr:row>
      <xdr:rowOff>38100</xdr:rowOff>
    </xdr:from>
    <xdr:to>
      <xdr:col>0</xdr:col>
      <xdr:colOff>1239849</xdr:colOff>
      <xdr:row>36</xdr:row>
      <xdr:rowOff>970500</xdr:rowOff>
    </xdr:to>
    <xdr:pic>
      <xdr:nvPicPr>
        <xdr:cNvPr id="122664" name="Рисунок 12">
          <a:extLst>
            <a:ext uri="{FF2B5EF4-FFF2-40B4-BE49-F238E27FC236}">
              <a16:creationId xmlns:a16="http://schemas.microsoft.com/office/drawing/2014/main" id="{00000000-0008-0000-0900-000028DF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390" y="9465129"/>
          <a:ext cx="1167459" cy="93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180636</xdr:colOff>
      <xdr:row>39</xdr:row>
      <xdr:rowOff>54429</xdr:rowOff>
    </xdr:from>
    <xdr:to>
      <xdr:col>0</xdr:col>
      <xdr:colOff>1088061</xdr:colOff>
      <xdr:row>39</xdr:row>
      <xdr:rowOff>986829</xdr:rowOff>
    </xdr:to>
    <xdr:pic>
      <xdr:nvPicPr>
        <xdr:cNvPr id="122665" name="Рисунок 3">
          <a:extLst>
            <a:ext uri="{FF2B5EF4-FFF2-40B4-BE49-F238E27FC236}">
              <a16:creationId xmlns:a16="http://schemas.microsoft.com/office/drawing/2014/main" id="{00000000-0008-0000-0900-000029DF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636" y="15555686"/>
          <a:ext cx="907425" cy="93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222704</xdr:colOff>
      <xdr:row>28</xdr:row>
      <xdr:rowOff>29391</xdr:rowOff>
    </xdr:from>
    <xdr:to>
      <xdr:col>0</xdr:col>
      <xdr:colOff>1133079</xdr:colOff>
      <xdr:row>28</xdr:row>
      <xdr:rowOff>961791</xdr:rowOff>
    </xdr:to>
    <xdr:pic>
      <xdr:nvPicPr>
        <xdr:cNvPr id="122666" name="Рисунок 2">
          <a:extLst>
            <a:ext uri="{FF2B5EF4-FFF2-40B4-BE49-F238E27FC236}">
              <a16:creationId xmlns:a16="http://schemas.microsoft.com/office/drawing/2014/main" id="{00000000-0008-0000-0900-00002ADF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2704" y="29703848"/>
          <a:ext cx="910375" cy="93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232654</xdr:colOff>
      <xdr:row>50</xdr:row>
      <xdr:rowOff>53340</xdr:rowOff>
    </xdr:from>
    <xdr:to>
      <xdr:col>0</xdr:col>
      <xdr:colOff>1079584</xdr:colOff>
      <xdr:row>50</xdr:row>
      <xdr:rowOff>985740</xdr:rowOff>
    </xdr:to>
    <xdr:pic>
      <xdr:nvPicPr>
        <xdr:cNvPr id="122668" name="Рисунок 3">
          <a:extLst>
            <a:ext uri="{FF2B5EF4-FFF2-40B4-BE49-F238E27FC236}">
              <a16:creationId xmlns:a16="http://schemas.microsoft.com/office/drawing/2014/main" id="{00000000-0008-0000-0900-00002CDF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2654" y="22641197"/>
          <a:ext cx="846930" cy="93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166413</xdr:colOff>
      <xdr:row>58</xdr:row>
      <xdr:rowOff>38100</xdr:rowOff>
    </xdr:from>
    <xdr:to>
      <xdr:col>0</xdr:col>
      <xdr:colOff>1145825</xdr:colOff>
      <xdr:row>58</xdr:row>
      <xdr:rowOff>970500</xdr:rowOff>
    </xdr:to>
    <xdr:pic>
      <xdr:nvPicPr>
        <xdr:cNvPr id="122669" name="Рисунок 2">
          <a:extLst>
            <a:ext uri="{FF2B5EF4-FFF2-40B4-BE49-F238E27FC236}">
              <a16:creationId xmlns:a16="http://schemas.microsoft.com/office/drawing/2014/main" id="{00000000-0008-0000-0900-00002DDF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413" y="30724929"/>
          <a:ext cx="979412" cy="93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255964</xdr:colOff>
      <xdr:row>12</xdr:row>
      <xdr:rowOff>38100</xdr:rowOff>
    </xdr:from>
    <xdr:to>
      <xdr:col>0</xdr:col>
      <xdr:colOff>1056274</xdr:colOff>
      <xdr:row>12</xdr:row>
      <xdr:rowOff>970500</xdr:rowOff>
    </xdr:to>
    <xdr:pic>
      <xdr:nvPicPr>
        <xdr:cNvPr id="122673" name="Рисунок 10">
          <a:extLst>
            <a:ext uri="{FF2B5EF4-FFF2-40B4-BE49-F238E27FC236}">
              <a16:creationId xmlns:a16="http://schemas.microsoft.com/office/drawing/2014/main" id="{00000000-0008-0000-0900-000031DF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5964" y="13514614"/>
          <a:ext cx="800310" cy="93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139832</xdr:colOff>
      <xdr:row>77</xdr:row>
      <xdr:rowOff>38100</xdr:rowOff>
    </xdr:from>
    <xdr:to>
      <xdr:col>0</xdr:col>
      <xdr:colOff>1172407</xdr:colOff>
      <xdr:row>77</xdr:row>
      <xdr:rowOff>970500</xdr:rowOff>
    </xdr:to>
    <xdr:pic>
      <xdr:nvPicPr>
        <xdr:cNvPr id="69" name="Рисунок 1">
          <a:extLst>
            <a:ext uri="{FF2B5EF4-FFF2-40B4-BE49-F238E27FC236}">
              <a16:creationId xmlns:a16="http://schemas.microsoft.com/office/drawing/2014/main" id="{00000000-0008-0000-09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408" t="24132" r="16161" b="27350"/>
        <a:stretch>
          <a:fillRect/>
        </a:stretch>
      </xdr:blipFill>
      <xdr:spPr bwMode="auto">
        <a:xfrm>
          <a:off x="139832" y="73843243"/>
          <a:ext cx="1032575" cy="93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238019</xdr:colOff>
      <xdr:row>14</xdr:row>
      <xdr:rowOff>22860</xdr:rowOff>
    </xdr:from>
    <xdr:to>
      <xdr:col>0</xdr:col>
      <xdr:colOff>1074219</xdr:colOff>
      <xdr:row>14</xdr:row>
      <xdr:rowOff>955260</xdr:rowOff>
    </xdr:to>
    <xdr:pic>
      <xdr:nvPicPr>
        <xdr:cNvPr id="73" name="Рисунок 1">
          <a:extLst>
            <a:ext uri="{FF2B5EF4-FFF2-40B4-BE49-F238E27FC236}">
              <a16:creationId xmlns:a16="http://schemas.microsoft.com/office/drawing/2014/main" id="{00000000-0008-0000-09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058"/>
        <a:stretch>
          <a:fillRect/>
        </a:stretch>
      </xdr:blipFill>
      <xdr:spPr bwMode="auto">
        <a:xfrm>
          <a:off x="238019" y="16536489"/>
          <a:ext cx="836200" cy="93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175508</xdr:colOff>
      <xdr:row>53</xdr:row>
      <xdr:rowOff>51162</xdr:rowOff>
    </xdr:from>
    <xdr:to>
      <xdr:col>0</xdr:col>
      <xdr:colOff>1158503</xdr:colOff>
      <xdr:row>53</xdr:row>
      <xdr:rowOff>983562</xdr:rowOff>
    </xdr:to>
    <xdr:pic>
      <xdr:nvPicPr>
        <xdr:cNvPr id="75" name="Рисунок 2">
          <a:extLst>
            <a:ext uri="{FF2B5EF4-FFF2-40B4-BE49-F238E27FC236}">
              <a16:creationId xmlns:a16="http://schemas.microsoft.com/office/drawing/2014/main" id="{00000000-0008-0000-09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1476" t="2911" r="-487" b="25279"/>
        <a:stretch>
          <a:fillRect/>
        </a:stretch>
      </xdr:blipFill>
      <xdr:spPr bwMode="auto">
        <a:xfrm>
          <a:off x="175508" y="31739476"/>
          <a:ext cx="982995" cy="93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131009</xdr:colOff>
      <xdr:row>49</xdr:row>
      <xdr:rowOff>54428</xdr:rowOff>
    </xdr:from>
    <xdr:to>
      <xdr:col>0</xdr:col>
      <xdr:colOff>1181230</xdr:colOff>
      <xdr:row>49</xdr:row>
      <xdr:rowOff>986828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1" b="33415"/>
        <a:stretch/>
      </xdr:blipFill>
      <xdr:spPr>
        <a:xfrm>
          <a:off x="131009" y="20617542"/>
          <a:ext cx="1050221" cy="932400"/>
        </a:xfrm>
        <a:prstGeom prst="rect">
          <a:avLst/>
        </a:prstGeom>
      </xdr:spPr>
    </xdr:pic>
    <xdr:clientData/>
  </xdr:twoCellAnchor>
  <xdr:twoCellAnchor>
    <xdr:from>
      <xdr:col>0</xdr:col>
      <xdr:colOff>142198</xdr:colOff>
      <xdr:row>17</xdr:row>
      <xdr:rowOff>32658</xdr:rowOff>
    </xdr:from>
    <xdr:to>
      <xdr:col>0</xdr:col>
      <xdr:colOff>1170040</xdr:colOff>
      <xdr:row>17</xdr:row>
      <xdr:rowOff>965058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31964"/>
        <a:stretch/>
      </xdr:blipFill>
      <xdr:spPr>
        <a:xfrm>
          <a:off x="142198" y="4397829"/>
          <a:ext cx="1027842" cy="932400"/>
        </a:xfrm>
        <a:prstGeom prst="rect">
          <a:avLst/>
        </a:prstGeom>
      </xdr:spPr>
    </xdr:pic>
    <xdr:clientData/>
  </xdr:twoCellAnchor>
  <xdr:twoCellAnchor>
    <xdr:from>
      <xdr:col>0</xdr:col>
      <xdr:colOff>62926</xdr:colOff>
      <xdr:row>20</xdr:row>
      <xdr:rowOff>32658</xdr:rowOff>
    </xdr:from>
    <xdr:to>
      <xdr:col>0</xdr:col>
      <xdr:colOff>1249313</xdr:colOff>
      <xdr:row>20</xdr:row>
      <xdr:rowOff>965058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637" t="9997" r="9162" b="8371"/>
        <a:stretch/>
      </xdr:blipFill>
      <xdr:spPr>
        <a:xfrm>
          <a:off x="62926" y="11484429"/>
          <a:ext cx="1186387" cy="932400"/>
        </a:xfrm>
        <a:prstGeom prst="rect">
          <a:avLst/>
        </a:prstGeom>
      </xdr:spPr>
    </xdr:pic>
    <xdr:clientData/>
  </xdr:twoCellAnchor>
  <xdr:twoCellAnchor>
    <xdr:from>
      <xdr:col>0</xdr:col>
      <xdr:colOff>174768</xdr:colOff>
      <xdr:row>59</xdr:row>
      <xdr:rowOff>32657</xdr:rowOff>
    </xdr:from>
    <xdr:to>
      <xdr:col>0</xdr:col>
      <xdr:colOff>1137471</xdr:colOff>
      <xdr:row>59</xdr:row>
      <xdr:rowOff>965057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7463"/>
        <a:stretch/>
      </xdr:blipFill>
      <xdr:spPr>
        <a:xfrm>
          <a:off x="174768" y="33745714"/>
          <a:ext cx="962703" cy="932400"/>
        </a:xfrm>
        <a:prstGeom prst="rect">
          <a:avLst/>
        </a:prstGeom>
      </xdr:spPr>
    </xdr:pic>
    <xdr:clientData/>
  </xdr:twoCellAnchor>
  <xdr:twoCellAnchor>
    <xdr:from>
      <xdr:col>0</xdr:col>
      <xdr:colOff>170666</xdr:colOff>
      <xdr:row>8</xdr:row>
      <xdr:rowOff>43543</xdr:rowOff>
    </xdr:from>
    <xdr:to>
      <xdr:col>0</xdr:col>
      <xdr:colOff>1141572</xdr:colOff>
      <xdr:row>8</xdr:row>
      <xdr:rowOff>975943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22" t="12671" r="8213"/>
        <a:stretch/>
      </xdr:blipFill>
      <xdr:spPr>
        <a:xfrm>
          <a:off x="170666" y="6433457"/>
          <a:ext cx="970906" cy="932400"/>
        </a:xfrm>
        <a:prstGeom prst="rect">
          <a:avLst/>
        </a:prstGeom>
      </xdr:spPr>
    </xdr:pic>
    <xdr:clientData/>
  </xdr:twoCellAnchor>
  <xdr:twoCellAnchor>
    <xdr:from>
      <xdr:col>0</xdr:col>
      <xdr:colOff>261164</xdr:colOff>
      <xdr:row>61</xdr:row>
      <xdr:rowOff>43543</xdr:rowOff>
    </xdr:from>
    <xdr:to>
      <xdr:col>0</xdr:col>
      <xdr:colOff>1051074</xdr:colOff>
      <xdr:row>61</xdr:row>
      <xdr:rowOff>975943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783" b="7687"/>
        <a:stretch/>
      </xdr:blipFill>
      <xdr:spPr>
        <a:xfrm>
          <a:off x="261164" y="37795200"/>
          <a:ext cx="789910" cy="932400"/>
        </a:xfrm>
        <a:prstGeom prst="rect">
          <a:avLst/>
        </a:prstGeom>
      </xdr:spPr>
    </xdr:pic>
    <xdr:clientData/>
  </xdr:twoCellAnchor>
  <xdr:twoCellAnchor>
    <xdr:from>
      <xdr:col>0</xdr:col>
      <xdr:colOff>313122</xdr:colOff>
      <xdr:row>37</xdr:row>
      <xdr:rowOff>43543</xdr:rowOff>
    </xdr:from>
    <xdr:to>
      <xdr:col>0</xdr:col>
      <xdr:colOff>999116</xdr:colOff>
      <xdr:row>37</xdr:row>
      <xdr:rowOff>975943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3122" y="25751518"/>
          <a:ext cx="685994" cy="932400"/>
        </a:xfrm>
        <a:prstGeom prst="rect">
          <a:avLst/>
        </a:prstGeom>
      </xdr:spPr>
    </xdr:pic>
    <xdr:clientData/>
  </xdr:twoCellAnchor>
  <xdr:twoCellAnchor>
    <xdr:from>
      <xdr:col>0</xdr:col>
      <xdr:colOff>272196</xdr:colOff>
      <xdr:row>25</xdr:row>
      <xdr:rowOff>43543</xdr:rowOff>
    </xdr:from>
    <xdr:to>
      <xdr:col>0</xdr:col>
      <xdr:colOff>1040043</xdr:colOff>
      <xdr:row>25</xdr:row>
      <xdr:rowOff>975943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00000000-0008-0000-0900-00000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110" b="7265"/>
        <a:stretch/>
      </xdr:blipFill>
      <xdr:spPr>
        <a:xfrm>
          <a:off x="272196" y="17569543"/>
          <a:ext cx="767847" cy="932400"/>
        </a:xfrm>
        <a:prstGeom prst="rect">
          <a:avLst/>
        </a:prstGeom>
      </xdr:spPr>
    </xdr:pic>
    <xdr:clientData/>
  </xdr:twoCellAnchor>
  <xdr:twoCellAnchor>
    <xdr:from>
      <xdr:col>0</xdr:col>
      <xdr:colOff>296418</xdr:colOff>
      <xdr:row>62</xdr:row>
      <xdr:rowOff>10886</xdr:rowOff>
    </xdr:from>
    <xdr:to>
      <xdr:col>0</xdr:col>
      <xdr:colOff>1015821</xdr:colOff>
      <xdr:row>62</xdr:row>
      <xdr:rowOff>943286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00000000-0008-0000-0900-00000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8953" r="69120" b="51029"/>
        <a:stretch/>
      </xdr:blipFill>
      <xdr:spPr>
        <a:xfrm>
          <a:off x="296418" y="39765515"/>
          <a:ext cx="719403" cy="932400"/>
        </a:xfrm>
        <a:prstGeom prst="rect">
          <a:avLst/>
        </a:prstGeom>
      </xdr:spPr>
    </xdr:pic>
    <xdr:clientData/>
  </xdr:twoCellAnchor>
  <xdr:twoCellAnchor>
    <xdr:from>
      <xdr:col>0</xdr:col>
      <xdr:colOff>227561</xdr:colOff>
      <xdr:row>63</xdr:row>
      <xdr:rowOff>21771</xdr:rowOff>
    </xdr:from>
    <xdr:to>
      <xdr:col>0</xdr:col>
      <xdr:colOff>1084677</xdr:colOff>
      <xdr:row>63</xdr:row>
      <xdr:rowOff>954171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00000000-0008-0000-09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0355"/>
        <a:stretch/>
      </xdr:blipFill>
      <xdr:spPr>
        <a:xfrm>
          <a:off x="227561" y="40777885"/>
          <a:ext cx="857116" cy="932400"/>
        </a:xfrm>
        <a:prstGeom prst="rect">
          <a:avLst/>
        </a:prstGeom>
      </xdr:spPr>
    </xdr:pic>
    <xdr:clientData/>
  </xdr:twoCellAnchor>
  <xdr:twoCellAnchor>
    <xdr:from>
      <xdr:col>0</xdr:col>
      <xdr:colOff>118196</xdr:colOff>
      <xdr:row>10</xdr:row>
      <xdr:rowOff>32657</xdr:rowOff>
    </xdr:from>
    <xdr:to>
      <xdr:col>0</xdr:col>
      <xdr:colOff>1194043</xdr:colOff>
      <xdr:row>10</xdr:row>
      <xdr:rowOff>965057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00000000-0008-0000-0900-00000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267" t="16216" r="21780" b="38315"/>
        <a:stretch/>
      </xdr:blipFill>
      <xdr:spPr>
        <a:xfrm>
          <a:off x="118196" y="77843743"/>
          <a:ext cx="1075847" cy="932400"/>
        </a:xfrm>
        <a:prstGeom prst="rect">
          <a:avLst/>
        </a:prstGeom>
      </xdr:spPr>
    </xdr:pic>
    <xdr:clientData/>
  </xdr:twoCellAnchor>
  <xdr:twoCellAnchor>
    <xdr:from>
      <xdr:col>0</xdr:col>
      <xdr:colOff>201330</xdr:colOff>
      <xdr:row>11</xdr:row>
      <xdr:rowOff>32659</xdr:rowOff>
    </xdr:from>
    <xdr:to>
      <xdr:col>0</xdr:col>
      <xdr:colOff>1110909</xdr:colOff>
      <xdr:row>11</xdr:row>
      <xdr:rowOff>965059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00000000-0008-0000-0900-00001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146" t="14085" r="21361" b="35563"/>
        <a:stretch/>
      </xdr:blipFill>
      <xdr:spPr>
        <a:xfrm>
          <a:off x="201330" y="78845230"/>
          <a:ext cx="909579" cy="932400"/>
        </a:xfrm>
        <a:prstGeom prst="rect">
          <a:avLst/>
        </a:prstGeom>
      </xdr:spPr>
    </xdr:pic>
    <xdr:clientData/>
  </xdr:twoCellAnchor>
  <xdr:twoCellAnchor editAs="oneCell">
    <xdr:from>
      <xdr:col>0</xdr:col>
      <xdr:colOff>244928</xdr:colOff>
      <xdr:row>60</xdr:row>
      <xdr:rowOff>40821</xdr:rowOff>
    </xdr:from>
    <xdr:to>
      <xdr:col>0</xdr:col>
      <xdr:colOff>939932</xdr:colOff>
      <xdr:row>60</xdr:row>
      <xdr:rowOff>967493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id="{00000000-0008-0000-09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244928" y="43556464"/>
          <a:ext cx="695004" cy="926672"/>
        </a:xfrm>
        <a:prstGeom prst="rect">
          <a:avLst/>
        </a:prstGeom>
      </xdr:spPr>
    </xdr:pic>
    <xdr:clientData/>
  </xdr:twoCellAnchor>
  <xdr:twoCellAnchor editAs="oneCell">
    <xdr:from>
      <xdr:col>0</xdr:col>
      <xdr:colOff>272143</xdr:colOff>
      <xdr:row>38</xdr:row>
      <xdr:rowOff>68036</xdr:rowOff>
    </xdr:from>
    <xdr:to>
      <xdr:col>0</xdr:col>
      <xdr:colOff>1034209</xdr:colOff>
      <xdr:row>38</xdr:row>
      <xdr:rowOff>964226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id="{00000000-0008-0000-09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272143" y="40603715"/>
          <a:ext cx="762066" cy="896190"/>
        </a:xfrm>
        <a:prstGeom prst="rect">
          <a:avLst/>
        </a:prstGeom>
      </xdr:spPr>
    </xdr:pic>
    <xdr:clientData/>
  </xdr:twoCellAnchor>
  <xdr:twoCellAnchor editAs="oneCell">
    <xdr:from>
      <xdr:col>0</xdr:col>
      <xdr:colOff>176893</xdr:colOff>
      <xdr:row>19</xdr:row>
      <xdr:rowOff>95250</xdr:rowOff>
    </xdr:from>
    <xdr:to>
      <xdr:col>0</xdr:col>
      <xdr:colOff>1109662</xdr:colOff>
      <xdr:row>19</xdr:row>
      <xdr:rowOff>918281</xdr:rowOff>
    </xdr:to>
    <xdr:pic>
      <xdr:nvPicPr>
        <xdr:cNvPr id="24" name="Рисунок 23">
          <a:extLst>
            <a:ext uri="{FF2B5EF4-FFF2-40B4-BE49-F238E27FC236}">
              <a16:creationId xmlns:a16="http://schemas.microsoft.com/office/drawing/2014/main" id="{00000000-0008-0000-09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176893" y="8477250"/>
          <a:ext cx="932769" cy="823031"/>
        </a:xfrm>
        <a:prstGeom prst="rect">
          <a:avLst/>
        </a:prstGeom>
      </xdr:spPr>
    </xdr:pic>
    <xdr:clientData/>
  </xdr:twoCellAnchor>
  <xdr:twoCellAnchor editAs="oneCell">
    <xdr:from>
      <xdr:col>0</xdr:col>
      <xdr:colOff>217714</xdr:colOff>
      <xdr:row>46</xdr:row>
      <xdr:rowOff>108857</xdr:rowOff>
    </xdr:from>
    <xdr:to>
      <xdr:col>0</xdr:col>
      <xdr:colOff>1089518</xdr:colOff>
      <xdr:row>46</xdr:row>
      <xdr:rowOff>980661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id="{00000000-0008-0000-09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217714" y="27622500"/>
          <a:ext cx="871804" cy="871804"/>
        </a:xfrm>
        <a:prstGeom prst="rect">
          <a:avLst/>
        </a:prstGeom>
      </xdr:spPr>
    </xdr:pic>
    <xdr:clientData/>
  </xdr:twoCellAnchor>
  <xdr:twoCellAnchor editAs="oneCell">
    <xdr:from>
      <xdr:col>0</xdr:col>
      <xdr:colOff>244928</xdr:colOff>
      <xdr:row>42</xdr:row>
      <xdr:rowOff>95250</xdr:rowOff>
    </xdr:from>
    <xdr:to>
      <xdr:col>0</xdr:col>
      <xdr:colOff>1061863</xdr:colOff>
      <xdr:row>42</xdr:row>
      <xdr:rowOff>899992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id="{00000000-0008-0000-09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244928" y="49570821"/>
          <a:ext cx="816935" cy="804742"/>
        </a:xfrm>
        <a:prstGeom prst="rect">
          <a:avLst/>
        </a:prstGeom>
      </xdr:spPr>
    </xdr:pic>
    <xdr:clientData/>
  </xdr:twoCellAnchor>
  <xdr:twoCellAnchor editAs="oneCell">
    <xdr:from>
      <xdr:col>0</xdr:col>
      <xdr:colOff>258536</xdr:colOff>
      <xdr:row>76</xdr:row>
      <xdr:rowOff>68037</xdr:rowOff>
    </xdr:from>
    <xdr:to>
      <xdr:col>0</xdr:col>
      <xdr:colOff>1062691</xdr:colOff>
      <xdr:row>76</xdr:row>
      <xdr:rowOff>966109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id="{00000000-0008-0000-09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258536" y="71396680"/>
          <a:ext cx="804155" cy="898072"/>
        </a:xfrm>
        <a:prstGeom prst="rect">
          <a:avLst/>
        </a:prstGeom>
      </xdr:spPr>
    </xdr:pic>
    <xdr:clientData/>
  </xdr:twoCellAnchor>
  <xdr:twoCellAnchor editAs="oneCell">
    <xdr:from>
      <xdr:col>0</xdr:col>
      <xdr:colOff>119063</xdr:colOff>
      <xdr:row>55</xdr:row>
      <xdr:rowOff>83343</xdr:rowOff>
    </xdr:from>
    <xdr:to>
      <xdr:col>0</xdr:col>
      <xdr:colOff>1161569</xdr:colOff>
      <xdr:row>55</xdr:row>
      <xdr:rowOff>949050</xdr:rowOff>
    </xdr:to>
    <xdr:pic>
      <xdr:nvPicPr>
        <xdr:cNvPr id="26" name="Рисунок 25">
          <a:extLst>
            <a:ext uri="{FF2B5EF4-FFF2-40B4-BE49-F238E27FC236}">
              <a16:creationId xmlns:a16="http://schemas.microsoft.com/office/drawing/2014/main" id="{00000000-0008-0000-09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119063" y="63638906"/>
          <a:ext cx="1042506" cy="865707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35</xdr:row>
      <xdr:rowOff>71437</xdr:rowOff>
    </xdr:from>
    <xdr:to>
      <xdr:col>0</xdr:col>
      <xdr:colOff>1129365</xdr:colOff>
      <xdr:row>35</xdr:row>
      <xdr:rowOff>949337</xdr:rowOff>
    </xdr:to>
    <xdr:pic>
      <xdr:nvPicPr>
        <xdr:cNvPr id="27" name="Рисунок 26">
          <a:extLst>
            <a:ext uri="{FF2B5EF4-FFF2-40B4-BE49-F238E27FC236}">
              <a16:creationId xmlns:a16="http://schemas.microsoft.com/office/drawing/2014/main" id="{00000000-0008-0000-09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190500" y="27860625"/>
          <a:ext cx="938865" cy="877900"/>
        </a:xfrm>
        <a:prstGeom prst="rect">
          <a:avLst/>
        </a:prstGeom>
      </xdr:spPr>
    </xdr:pic>
    <xdr:clientData/>
  </xdr:twoCellAnchor>
  <xdr:twoCellAnchor editAs="oneCell">
    <xdr:from>
      <xdr:col>0</xdr:col>
      <xdr:colOff>333375</xdr:colOff>
      <xdr:row>45</xdr:row>
      <xdr:rowOff>59532</xdr:rowOff>
    </xdr:from>
    <xdr:to>
      <xdr:col>0</xdr:col>
      <xdr:colOff>985704</xdr:colOff>
      <xdr:row>45</xdr:row>
      <xdr:rowOff>961818</xdr:rowOff>
    </xdr:to>
    <xdr:pic>
      <xdr:nvPicPr>
        <xdr:cNvPr id="28" name="Рисунок 27">
          <a:extLst>
            <a:ext uri="{FF2B5EF4-FFF2-40B4-BE49-F238E27FC236}">
              <a16:creationId xmlns:a16="http://schemas.microsoft.com/office/drawing/2014/main" id="{00000000-0008-0000-09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333375" y="35921157"/>
          <a:ext cx="652329" cy="902286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54</xdr:row>
      <xdr:rowOff>71437</xdr:rowOff>
    </xdr:from>
    <xdr:to>
      <xdr:col>0</xdr:col>
      <xdr:colOff>1171754</xdr:colOff>
      <xdr:row>54</xdr:row>
      <xdr:rowOff>943241</xdr:rowOff>
    </xdr:to>
    <xdr:pic>
      <xdr:nvPicPr>
        <xdr:cNvPr id="29" name="Рисунок 28">
          <a:extLst>
            <a:ext uri="{FF2B5EF4-FFF2-40B4-BE49-F238E27FC236}">
              <a16:creationId xmlns:a16="http://schemas.microsoft.com/office/drawing/2014/main" id="{00000000-0008-0000-09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202406" y="50780156"/>
          <a:ext cx="969348" cy="871804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238125</xdr:colOff>
      <xdr:row>30</xdr:row>
      <xdr:rowOff>83343</xdr:rowOff>
    </xdr:from>
    <xdr:to>
      <xdr:col>0</xdr:col>
      <xdr:colOff>1085542</xdr:colOff>
      <xdr:row>30</xdr:row>
      <xdr:rowOff>930760</xdr:rowOff>
    </xdr:to>
    <xdr:pic>
      <xdr:nvPicPr>
        <xdr:cNvPr id="32" name="Рисунок 31">
          <a:extLst>
            <a:ext uri="{FF2B5EF4-FFF2-40B4-BE49-F238E27FC236}">
              <a16:creationId xmlns:a16="http://schemas.microsoft.com/office/drawing/2014/main" id="{00000000-0008-0000-09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38125" y="56721374"/>
          <a:ext cx="847417" cy="847417"/>
        </a:xfrm>
        <a:prstGeom prst="rect">
          <a:avLst/>
        </a:prstGeom>
      </xdr:spPr>
    </xdr:pic>
    <xdr:clientData/>
  </xdr:twoCellAnchor>
  <xdr:twoCellAnchor editAs="oneCell">
    <xdr:from>
      <xdr:col>0</xdr:col>
      <xdr:colOff>369094</xdr:colOff>
      <xdr:row>56</xdr:row>
      <xdr:rowOff>47625</xdr:rowOff>
    </xdr:from>
    <xdr:to>
      <xdr:col>0</xdr:col>
      <xdr:colOff>1082388</xdr:colOff>
      <xdr:row>57</xdr:row>
      <xdr:rowOff>10464</xdr:rowOff>
    </xdr:to>
    <xdr:pic>
      <xdr:nvPicPr>
        <xdr:cNvPr id="30" name="Рисунок 29">
          <a:extLst>
            <a:ext uri="{FF2B5EF4-FFF2-40B4-BE49-F238E27FC236}">
              <a16:creationId xmlns:a16="http://schemas.microsoft.com/office/drawing/2014/main" id="{00000000-0008-0000-09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369094" y="42850594"/>
          <a:ext cx="713294" cy="951058"/>
        </a:xfrm>
        <a:prstGeom prst="rect">
          <a:avLst/>
        </a:prstGeom>
      </xdr:spPr>
    </xdr:pic>
    <xdr:clientData/>
  </xdr:twoCellAnchor>
  <xdr:twoCellAnchor editAs="oneCell">
    <xdr:from>
      <xdr:col>0</xdr:col>
      <xdr:colOff>309562</xdr:colOff>
      <xdr:row>41</xdr:row>
      <xdr:rowOff>35719</xdr:rowOff>
    </xdr:from>
    <xdr:to>
      <xdr:col>0</xdr:col>
      <xdr:colOff>1059435</xdr:colOff>
      <xdr:row>41</xdr:row>
      <xdr:rowOff>974584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00000000-0008-0000-09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309562" y="33873282"/>
          <a:ext cx="749873" cy="938865"/>
        </a:xfrm>
        <a:prstGeom prst="rect">
          <a:avLst/>
        </a:prstGeom>
      </xdr:spPr>
    </xdr:pic>
    <xdr:clientData/>
  </xdr:twoCellAnchor>
  <xdr:twoCellAnchor editAs="oneCell">
    <xdr:from>
      <xdr:col>0</xdr:col>
      <xdr:colOff>357187</xdr:colOff>
      <xdr:row>40</xdr:row>
      <xdr:rowOff>59531</xdr:rowOff>
    </xdr:from>
    <xdr:to>
      <xdr:col>0</xdr:col>
      <xdr:colOff>1009516</xdr:colOff>
      <xdr:row>40</xdr:row>
      <xdr:rowOff>931335</xdr:rowOff>
    </xdr:to>
    <xdr:pic>
      <xdr:nvPicPr>
        <xdr:cNvPr id="33" name="Рисунок 32">
          <a:extLst>
            <a:ext uri="{FF2B5EF4-FFF2-40B4-BE49-F238E27FC236}">
              <a16:creationId xmlns:a16="http://schemas.microsoft.com/office/drawing/2014/main" id="{00000000-0008-0000-09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357187" y="49780031"/>
          <a:ext cx="652329" cy="871804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69</xdr:row>
      <xdr:rowOff>59531</xdr:rowOff>
    </xdr:from>
    <xdr:to>
      <xdr:col>0</xdr:col>
      <xdr:colOff>1110789</xdr:colOff>
      <xdr:row>69</xdr:row>
      <xdr:rowOff>925238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00000000-0008-0000-09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202406" y="65591531"/>
          <a:ext cx="908383" cy="865707"/>
        </a:xfrm>
        <a:prstGeom prst="rect">
          <a:avLst/>
        </a:prstGeom>
      </xdr:spPr>
    </xdr:pic>
    <xdr:clientData/>
  </xdr:twoCellAnchor>
  <xdr:twoCellAnchor editAs="oneCell">
    <xdr:from>
      <xdr:col>0</xdr:col>
      <xdr:colOff>321469</xdr:colOff>
      <xdr:row>51</xdr:row>
      <xdr:rowOff>71437</xdr:rowOff>
    </xdr:from>
    <xdr:to>
      <xdr:col>0</xdr:col>
      <xdr:colOff>1095728</xdr:colOff>
      <xdr:row>51</xdr:row>
      <xdr:rowOff>949337</xdr:rowOff>
    </xdr:to>
    <xdr:pic>
      <xdr:nvPicPr>
        <xdr:cNvPr id="31" name="Рисунок 30">
          <a:extLst>
            <a:ext uri="{FF2B5EF4-FFF2-40B4-BE49-F238E27FC236}">
              <a16:creationId xmlns:a16="http://schemas.microsoft.com/office/drawing/2014/main" id="{00000000-0008-0000-09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321469" y="41886187"/>
          <a:ext cx="774259" cy="877900"/>
        </a:xfrm>
        <a:prstGeom prst="rect">
          <a:avLst/>
        </a:prstGeom>
      </xdr:spPr>
    </xdr:pic>
    <xdr:clientData/>
  </xdr:twoCellAnchor>
  <xdr:twoCellAnchor editAs="oneCell">
    <xdr:from>
      <xdr:col>0</xdr:col>
      <xdr:colOff>297657</xdr:colOff>
      <xdr:row>68</xdr:row>
      <xdr:rowOff>71437</xdr:rowOff>
    </xdr:from>
    <xdr:to>
      <xdr:col>0</xdr:col>
      <xdr:colOff>1010951</xdr:colOff>
      <xdr:row>68</xdr:row>
      <xdr:rowOff>949337</xdr:rowOff>
    </xdr:to>
    <xdr:pic>
      <xdr:nvPicPr>
        <xdr:cNvPr id="34" name="Рисунок 33">
          <a:extLst>
            <a:ext uri="{FF2B5EF4-FFF2-40B4-BE49-F238E27FC236}">
              <a16:creationId xmlns:a16="http://schemas.microsoft.com/office/drawing/2014/main" id="{00000000-0008-0000-09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297657" y="63627000"/>
          <a:ext cx="713294" cy="877900"/>
        </a:xfrm>
        <a:prstGeom prst="rect">
          <a:avLst/>
        </a:prstGeom>
      </xdr:spPr>
    </xdr:pic>
    <xdr:clientData/>
  </xdr:twoCellAnchor>
  <xdr:twoCellAnchor editAs="oneCell">
    <xdr:from>
      <xdr:col>0</xdr:col>
      <xdr:colOff>345281</xdr:colOff>
      <xdr:row>67</xdr:row>
      <xdr:rowOff>47625</xdr:rowOff>
    </xdr:from>
    <xdr:to>
      <xdr:col>0</xdr:col>
      <xdr:colOff>1040285</xdr:colOff>
      <xdr:row>67</xdr:row>
      <xdr:rowOff>895042</xdr:rowOff>
    </xdr:to>
    <xdr:pic>
      <xdr:nvPicPr>
        <xdr:cNvPr id="38" name="Рисунок 37">
          <a:extLst>
            <a:ext uri="{FF2B5EF4-FFF2-40B4-BE49-F238E27FC236}">
              <a16:creationId xmlns:a16="http://schemas.microsoft.com/office/drawing/2014/main" id="{00000000-0008-0000-09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345281" y="62614969"/>
          <a:ext cx="695004" cy="847417"/>
        </a:xfrm>
        <a:prstGeom prst="rect">
          <a:avLst/>
        </a:prstGeom>
      </xdr:spPr>
    </xdr:pic>
    <xdr:clientData/>
  </xdr:twoCellAnchor>
  <xdr:twoCellAnchor editAs="oneCell">
    <xdr:from>
      <xdr:col>0</xdr:col>
      <xdr:colOff>297656</xdr:colOff>
      <xdr:row>66</xdr:row>
      <xdr:rowOff>59532</xdr:rowOff>
    </xdr:from>
    <xdr:to>
      <xdr:col>0</xdr:col>
      <xdr:colOff>1059722</xdr:colOff>
      <xdr:row>66</xdr:row>
      <xdr:rowOff>955722</xdr:rowOff>
    </xdr:to>
    <xdr:pic>
      <xdr:nvPicPr>
        <xdr:cNvPr id="41" name="Рисунок 40">
          <a:extLst>
            <a:ext uri="{FF2B5EF4-FFF2-40B4-BE49-F238E27FC236}">
              <a16:creationId xmlns:a16="http://schemas.microsoft.com/office/drawing/2014/main" id="{00000000-0008-0000-09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297656" y="60650438"/>
          <a:ext cx="762066" cy="896190"/>
        </a:xfrm>
        <a:prstGeom prst="rect">
          <a:avLst/>
        </a:prstGeom>
      </xdr:spPr>
    </xdr:pic>
    <xdr:clientData/>
  </xdr:twoCellAnchor>
  <xdr:twoCellAnchor>
    <xdr:from>
      <xdr:col>0</xdr:col>
      <xdr:colOff>190500</xdr:colOff>
      <xdr:row>73</xdr:row>
      <xdr:rowOff>47627</xdr:rowOff>
    </xdr:from>
    <xdr:to>
      <xdr:col>0</xdr:col>
      <xdr:colOff>1143000</xdr:colOff>
      <xdr:row>73</xdr:row>
      <xdr:rowOff>966705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526" t="30077" r="28239" b="46426"/>
        <a:stretch/>
      </xdr:blipFill>
      <xdr:spPr>
        <a:xfrm>
          <a:off x="190500" y="75847577"/>
          <a:ext cx="952500" cy="919078"/>
        </a:xfrm>
        <a:prstGeom prst="rect">
          <a:avLst/>
        </a:prstGeom>
      </xdr:spPr>
    </xdr:pic>
    <xdr:clientData/>
  </xdr:twoCellAnchor>
  <xdr:twoCellAnchor>
    <xdr:from>
      <xdr:col>0</xdr:col>
      <xdr:colOff>152400</xdr:colOff>
      <xdr:row>71</xdr:row>
      <xdr:rowOff>41522</xdr:rowOff>
    </xdr:from>
    <xdr:to>
      <xdr:col>0</xdr:col>
      <xdr:colOff>1198119</xdr:colOff>
      <xdr:row>71</xdr:row>
      <xdr:rowOff>962025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893" b="22087"/>
        <a:stretch/>
      </xdr:blipFill>
      <xdr:spPr>
        <a:xfrm>
          <a:off x="152400" y="72841097"/>
          <a:ext cx="1045719" cy="92050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72</xdr:row>
      <xdr:rowOff>28575</xdr:rowOff>
    </xdr:from>
    <xdr:to>
      <xdr:col>0</xdr:col>
      <xdr:colOff>1284932</xdr:colOff>
      <xdr:row>72</xdr:row>
      <xdr:rowOff>914400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00000000-0008-0000-09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841" b="30454"/>
        <a:stretch/>
      </xdr:blipFill>
      <xdr:spPr>
        <a:xfrm>
          <a:off x="0" y="74828400"/>
          <a:ext cx="1284932" cy="885825"/>
        </a:xfrm>
        <a:prstGeom prst="rect">
          <a:avLst/>
        </a:prstGeom>
      </xdr:spPr>
    </xdr:pic>
    <xdr:clientData/>
  </xdr:twoCellAnchor>
  <xdr:twoCellAnchor>
    <xdr:from>
      <xdr:col>0</xdr:col>
      <xdr:colOff>101598</xdr:colOff>
      <xdr:row>21</xdr:row>
      <xdr:rowOff>41487</xdr:rowOff>
    </xdr:from>
    <xdr:to>
      <xdr:col>0</xdr:col>
      <xdr:colOff>1075265</xdr:colOff>
      <xdr:row>21</xdr:row>
      <xdr:rowOff>977487</xdr:rowOff>
    </xdr:to>
    <xdr:pic>
      <xdr:nvPicPr>
        <xdr:cNvPr id="76" name="Рисунок 5">
          <a:extLst>
            <a:ext uri="{FF2B5EF4-FFF2-40B4-BE49-F238E27FC236}">
              <a16:creationId xmlns:a16="http://schemas.microsoft.com/office/drawing/2014/main" id="{00000000-0008-0000-0900-00004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91" t="10361" r="11956" b="42206"/>
        <a:stretch/>
      </xdr:blipFill>
      <xdr:spPr bwMode="auto">
        <a:xfrm>
          <a:off x="101598" y="3516207"/>
          <a:ext cx="973667" cy="143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226220</xdr:colOff>
      <xdr:row>44</xdr:row>
      <xdr:rowOff>59533</xdr:rowOff>
    </xdr:from>
    <xdr:to>
      <xdr:col>0</xdr:col>
      <xdr:colOff>1136074</xdr:colOff>
      <xdr:row>44</xdr:row>
      <xdr:rowOff>940595</xdr:rowOff>
    </xdr:to>
    <xdr:pic>
      <xdr:nvPicPr>
        <xdr:cNvPr id="37" name="Рисунок 36">
          <a:extLst>
            <a:ext uri="{FF2B5EF4-FFF2-40B4-BE49-F238E27FC236}">
              <a16:creationId xmlns:a16="http://schemas.microsoft.com/office/drawing/2014/main" id="{DFC5951F-B134-439B-98E5-68BB862B65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226220" y="42838689"/>
          <a:ext cx="909854" cy="881062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226219</xdr:colOff>
      <xdr:row>47</xdr:row>
      <xdr:rowOff>83344</xdr:rowOff>
    </xdr:from>
    <xdr:to>
      <xdr:col>0</xdr:col>
      <xdr:colOff>1091926</xdr:colOff>
      <xdr:row>47</xdr:row>
      <xdr:rowOff>918568</xdr:rowOff>
    </xdr:to>
    <xdr:pic>
      <xdr:nvPicPr>
        <xdr:cNvPr id="39" name="Рисунок 38">
          <a:extLst>
            <a:ext uri="{FF2B5EF4-FFF2-40B4-BE49-F238E27FC236}">
              <a16:creationId xmlns:a16="http://schemas.microsoft.com/office/drawing/2014/main" id="{076CDAE2-F8E9-4B89-B292-DE7041CDBC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226219" y="76461938"/>
          <a:ext cx="865707" cy="835224"/>
        </a:xfrm>
        <a:prstGeom prst="rect">
          <a:avLst/>
        </a:prstGeom>
      </xdr:spPr>
    </xdr:pic>
    <xdr:clientData/>
  </xdr:twoCellAnchor>
  <xdr:twoCellAnchor>
    <xdr:from>
      <xdr:col>0</xdr:col>
      <xdr:colOff>94470</xdr:colOff>
      <xdr:row>1</xdr:row>
      <xdr:rowOff>30480</xdr:rowOff>
    </xdr:from>
    <xdr:to>
      <xdr:col>0</xdr:col>
      <xdr:colOff>1093470</xdr:colOff>
      <xdr:row>1</xdr:row>
      <xdr:rowOff>962880</xdr:rowOff>
    </xdr:to>
    <xdr:pic>
      <xdr:nvPicPr>
        <xdr:cNvPr id="78" name="Рисунок 1">
          <a:extLst>
            <a:ext uri="{FF2B5EF4-FFF2-40B4-BE49-F238E27FC236}">
              <a16:creationId xmlns:a16="http://schemas.microsoft.com/office/drawing/2014/main" id="{329A685F-0FFE-4B92-A415-63B4297D98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381" t="3419" r="33653" b="62941"/>
        <a:stretch>
          <a:fillRect/>
        </a:stretch>
      </xdr:blipFill>
      <xdr:spPr bwMode="auto">
        <a:xfrm>
          <a:off x="94470" y="4631055"/>
          <a:ext cx="999000" cy="160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297656</xdr:colOff>
      <xdr:row>31</xdr:row>
      <xdr:rowOff>35718</xdr:rowOff>
    </xdr:from>
    <xdr:to>
      <xdr:col>0</xdr:col>
      <xdr:colOff>1102398</xdr:colOff>
      <xdr:row>31</xdr:row>
      <xdr:rowOff>956294</xdr:rowOff>
    </xdr:to>
    <xdr:pic>
      <xdr:nvPicPr>
        <xdr:cNvPr id="40" name="Рисунок 39">
          <a:extLst>
            <a:ext uri="{FF2B5EF4-FFF2-40B4-BE49-F238E27FC236}">
              <a16:creationId xmlns:a16="http://schemas.microsoft.com/office/drawing/2014/main" id="{60CA861E-7BDA-4045-82D9-1D6D183410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297656" y="30860999"/>
          <a:ext cx="804742" cy="92057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12"/>
  <sheetViews>
    <sheetView workbookViewId="0">
      <selection activeCell="O10" sqref="O10"/>
    </sheetView>
  </sheetViews>
  <sheetFormatPr defaultColWidth="9.140625" defaultRowHeight="15" x14ac:dyDescent="0.25"/>
  <cols>
    <col min="1" max="1" width="9.140625" style="18"/>
    <col min="2" max="2" width="51.85546875" style="18" customWidth="1"/>
    <col min="3" max="16384" width="9.140625" style="18"/>
  </cols>
  <sheetData>
    <row r="1" spans="1:2" ht="45" x14ac:dyDescent="0.25">
      <c r="A1" s="18">
        <v>1</v>
      </c>
      <c r="B1" s="100" t="s">
        <v>306</v>
      </c>
    </row>
    <row r="2" spans="1:2" x14ac:dyDescent="0.25">
      <c r="A2" s="18">
        <v>2</v>
      </c>
      <c r="B2" s="18" t="s">
        <v>307</v>
      </c>
    </row>
    <row r="3" spans="1:2" x14ac:dyDescent="0.25">
      <c r="A3" s="18">
        <v>3</v>
      </c>
      <c r="B3" s="18" t="s">
        <v>279</v>
      </c>
    </row>
    <row r="4" spans="1:2" x14ac:dyDescent="0.25">
      <c r="A4" s="18">
        <v>4</v>
      </c>
      <c r="B4" s="18" t="s">
        <v>308</v>
      </c>
    </row>
    <row r="5" spans="1:2" x14ac:dyDescent="0.25">
      <c r="A5" s="18">
        <v>5</v>
      </c>
      <c r="B5" s="18" t="s">
        <v>309</v>
      </c>
    </row>
    <row r="6" spans="1:2" x14ac:dyDescent="0.25">
      <c r="A6" s="18">
        <v>6</v>
      </c>
      <c r="B6" s="18" t="s">
        <v>310</v>
      </c>
    </row>
    <row r="7" spans="1:2" x14ac:dyDescent="0.25">
      <c r="A7" s="18">
        <v>7</v>
      </c>
    </row>
    <row r="8" spans="1:2" x14ac:dyDescent="0.25">
      <c r="A8" s="18">
        <v>8</v>
      </c>
    </row>
    <row r="9" spans="1:2" x14ac:dyDescent="0.25">
      <c r="A9" s="18">
        <v>9</v>
      </c>
    </row>
    <row r="10" spans="1:2" x14ac:dyDescent="0.25">
      <c r="A10" s="18">
        <v>10</v>
      </c>
    </row>
    <row r="11" spans="1:2" x14ac:dyDescent="0.25">
      <c r="A11" s="18">
        <v>11</v>
      </c>
    </row>
    <row r="12" spans="1:2" x14ac:dyDescent="0.25">
      <c r="A12" s="18">
        <v>12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O95"/>
  <sheetViews>
    <sheetView zoomScale="80" zoomScaleNormal="80" workbookViewId="0">
      <selection activeCell="B4" sqref="B4"/>
    </sheetView>
  </sheetViews>
  <sheetFormatPr defaultRowHeight="15" x14ac:dyDescent="0.25"/>
  <cols>
    <col min="1" max="1" width="18.85546875" customWidth="1"/>
    <col min="2" max="2" width="24.42578125" style="24" customWidth="1"/>
    <col min="3" max="3" width="21" style="24" customWidth="1"/>
    <col min="4" max="4" width="14.85546875" style="50" customWidth="1"/>
    <col min="5" max="5" width="10.7109375" style="50" customWidth="1"/>
    <col min="6" max="6" width="20.140625" customWidth="1"/>
    <col min="7" max="7" width="10.5703125" customWidth="1"/>
    <col min="9" max="9" width="7.42578125" customWidth="1"/>
    <col min="10" max="10" width="23.85546875" style="53" customWidth="1"/>
    <col min="14" max="14" width="11.42578125" customWidth="1"/>
  </cols>
  <sheetData>
    <row r="1" spans="1:15" ht="36.75" customHeight="1" x14ac:dyDescent="0.25">
      <c r="A1" s="37" t="s">
        <v>26</v>
      </c>
      <c r="B1" s="62" t="s">
        <v>0</v>
      </c>
      <c r="C1" s="49" t="s">
        <v>78</v>
      </c>
      <c r="D1" s="49" t="s">
        <v>1</v>
      </c>
      <c r="E1" s="49" t="s">
        <v>2</v>
      </c>
      <c r="F1" s="49" t="s">
        <v>6</v>
      </c>
      <c r="G1" s="64" t="s">
        <v>5</v>
      </c>
      <c r="H1" s="64" t="s">
        <v>3</v>
      </c>
      <c r="I1" s="65" t="s">
        <v>145</v>
      </c>
    </row>
    <row r="2" spans="1:15" s="57" customFormat="1" ht="80.099999999999994" customHeight="1" x14ac:dyDescent="0.25">
      <c r="A2" s="4"/>
      <c r="B2" s="120" t="s">
        <v>92</v>
      </c>
      <c r="C2" s="122">
        <v>39772</v>
      </c>
      <c r="D2" s="120" t="s">
        <v>179</v>
      </c>
      <c r="E2" s="49" t="s">
        <v>27</v>
      </c>
      <c r="F2" s="29">
        <f>2+2+1+5</f>
        <v>10</v>
      </c>
      <c r="G2" s="29">
        <f>5+5+5+5</f>
        <v>20</v>
      </c>
      <c r="H2" s="29">
        <f>3+5+5+4</f>
        <v>17</v>
      </c>
      <c r="I2" s="69">
        <f>F2+G2+H2</f>
        <v>47</v>
      </c>
      <c r="J2" s="70"/>
      <c r="K2" s="70"/>
      <c r="L2" s="70"/>
      <c r="M2" s="70"/>
      <c r="N2" s="70"/>
      <c r="O2" s="70"/>
    </row>
    <row r="3" spans="1:15" s="70" customFormat="1" ht="80.099999999999994" customHeight="1" x14ac:dyDescent="0.25">
      <c r="A3" s="12"/>
      <c r="B3" s="130" t="s">
        <v>127</v>
      </c>
      <c r="C3" s="131">
        <v>40505</v>
      </c>
      <c r="D3" s="132" t="s">
        <v>179</v>
      </c>
      <c r="E3" s="132" t="s">
        <v>27</v>
      </c>
      <c r="F3" s="69">
        <f>2+2+2+1+1</f>
        <v>8</v>
      </c>
      <c r="G3" s="69">
        <f>3+3+3+3+3</f>
        <v>15</v>
      </c>
      <c r="H3" s="69">
        <f>0.5+5+4+5+5+4</f>
        <v>23.5</v>
      </c>
      <c r="I3" s="29">
        <f t="shared" ref="I3:I34" si="0">SUM(F3:H3)</f>
        <v>46.5</v>
      </c>
      <c r="J3" s="53"/>
      <c r="K3" s="18"/>
      <c r="L3" s="18"/>
      <c r="M3" s="18"/>
      <c r="N3" s="18"/>
      <c r="O3" s="18"/>
    </row>
    <row r="4" spans="1:15" ht="80.099999999999994" customHeight="1" x14ac:dyDescent="0.25">
      <c r="A4" s="4"/>
      <c r="B4" s="120" t="s">
        <v>44</v>
      </c>
      <c r="C4" s="133">
        <v>40939</v>
      </c>
      <c r="D4" s="132" t="s">
        <v>179</v>
      </c>
      <c r="E4" s="130" t="s">
        <v>43</v>
      </c>
      <c r="F4" s="29">
        <f>2+2+1+1</f>
        <v>6</v>
      </c>
      <c r="G4" s="29">
        <f>2+1+2+3</f>
        <v>8</v>
      </c>
      <c r="H4" s="29">
        <f>3.5+5+3+5</f>
        <v>16.5</v>
      </c>
      <c r="I4" s="29">
        <f t="shared" si="0"/>
        <v>30.5</v>
      </c>
      <c r="K4" s="57"/>
      <c r="L4" s="57"/>
      <c r="M4" s="57"/>
      <c r="N4" s="57"/>
      <c r="O4" s="57"/>
    </row>
    <row r="5" spans="1:15" ht="80.099999999999994" customHeight="1" x14ac:dyDescent="0.25">
      <c r="A5" s="11"/>
      <c r="B5" s="38" t="s">
        <v>48</v>
      </c>
      <c r="C5" s="51">
        <v>39732</v>
      </c>
      <c r="D5" s="47" t="s">
        <v>179</v>
      </c>
      <c r="E5" s="47" t="s">
        <v>27</v>
      </c>
      <c r="F5" s="11">
        <f>2+2+1</f>
        <v>5</v>
      </c>
      <c r="G5" s="11">
        <f>3+3+3</f>
        <v>9</v>
      </c>
      <c r="H5" s="11">
        <f>0.5+5+0.5+5+0.5+4</f>
        <v>15.5</v>
      </c>
      <c r="I5" s="4">
        <f t="shared" si="0"/>
        <v>29.5</v>
      </c>
      <c r="K5" s="18"/>
      <c r="L5" s="18"/>
      <c r="M5" s="18"/>
      <c r="N5" s="18"/>
      <c r="O5" s="18"/>
    </row>
    <row r="6" spans="1:15" ht="80.099999999999994" customHeight="1" x14ac:dyDescent="0.25">
      <c r="A6" s="10"/>
      <c r="B6" s="27" t="s">
        <v>149</v>
      </c>
      <c r="C6" s="26">
        <v>40687</v>
      </c>
      <c r="D6" s="60" t="s">
        <v>35</v>
      </c>
      <c r="E6" s="61" t="s">
        <v>36</v>
      </c>
      <c r="F6" s="4">
        <f>2+2+1</f>
        <v>5</v>
      </c>
      <c r="G6" s="4">
        <f>2+2+2</f>
        <v>6</v>
      </c>
      <c r="H6" s="10">
        <f>5+5+4</f>
        <v>14</v>
      </c>
      <c r="I6" s="4">
        <f t="shared" si="0"/>
        <v>25</v>
      </c>
    </row>
    <row r="7" spans="1:15" ht="80.099999999999994" customHeight="1" x14ac:dyDescent="0.25">
      <c r="A7" s="12"/>
      <c r="B7" s="25" t="s">
        <v>49</v>
      </c>
      <c r="C7" s="48">
        <v>40455</v>
      </c>
      <c r="D7" s="31" t="s">
        <v>179</v>
      </c>
      <c r="E7" s="91" t="s">
        <v>43</v>
      </c>
      <c r="F7" s="11">
        <f>2+1+1</f>
        <v>4</v>
      </c>
      <c r="G7" s="11">
        <f>1+2+3</f>
        <v>6</v>
      </c>
      <c r="H7" s="11">
        <f>0.5+5+4+5</f>
        <v>14.5</v>
      </c>
      <c r="I7" s="4">
        <f t="shared" si="0"/>
        <v>24.5</v>
      </c>
    </row>
    <row r="8" spans="1:15" ht="80.099999999999994" customHeight="1" x14ac:dyDescent="0.25">
      <c r="A8" s="4"/>
      <c r="B8" s="25" t="s">
        <v>46</v>
      </c>
      <c r="C8" s="48">
        <v>40680</v>
      </c>
      <c r="D8" s="31" t="s">
        <v>47</v>
      </c>
      <c r="E8" s="31" t="s">
        <v>63</v>
      </c>
      <c r="F8" s="4">
        <f>2+1</f>
        <v>3</v>
      </c>
      <c r="G8" s="4">
        <f>5+5</f>
        <v>10</v>
      </c>
      <c r="H8" s="4">
        <f>5+5+0.5</f>
        <v>10.5</v>
      </c>
      <c r="I8" s="4">
        <f t="shared" si="0"/>
        <v>23.5</v>
      </c>
    </row>
    <row r="9" spans="1:15" ht="80.099999999999994" customHeight="1" x14ac:dyDescent="0.25">
      <c r="A9" s="19"/>
      <c r="B9" s="45" t="s">
        <v>208</v>
      </c>
      <c r="C9" s="26">
        <v>40399</v>
      </c>
      <c r="D9" s="31" t="s">
        <v>50</v>
      </c>
      <c r="E9" s="31" t="s">
        <v>51</v>
      </c>
      <c r="F9" s="10">
        <f>2+2+1</f>
        <v>5</v>
      </c>
      <c r="G9" s="4">
        <f>1+1+1</f>
        <v>3</v>
      </c>
      <c r="H9" s="4">
        <f>5+5+5</f>
        <v>15</v>
      </c>
      <c r="I9" s="4">
        <f t="shared" si="0"/>
        <v>23</v>
      </c>
    </row>
    <row r="10" spans="1:15" ht="80.099999999999994" customHeight="1" x14ac:dyDescent="0.25">
      <c r="A10" s="4"/>
      <c r="B10" s="25" t="s">
        <v>91</v>
      </c>
      <c r="C10" s="26">
        <v>40425</v>
      </c>
      <c r="D10" s="45" t="s">
        <v>47</v>
      </c>
      <c r="E10" s="45" t="s">
        <v>55</v>
      </c>
      <c r="F10" s="4">
        <f>2+1</f>
        <v>3</v>
      </c>
      <c r="G10" s="4">
        <f>5+5</f>
        <v>10</v>
      </c>
      <c r="H10" s="4">
        <f>4+5+0.5</f>
        <v>9.5</v>
      </c>
      <c r="I10" s="4">
        <f t="shared" si="0"/>
        <v>22.5</v>
      </c>
      <c r="K10" s="18"/>
      <c r="L10" s="18"/>
      <c r="M10" s="18"/>
      <c r="N10" s="18"/>
      <c r="O10" s="18"/>
    </row>
    <row r="11" spans="1:15" ht="80.099999999999994" customHeight="1" x14ac:dyDescent="0.25">
      <c r="A11" s="77"/>
      <c r="B11" s="116" t="s">
        <v>235</v>
      </c>
      <c r="C11" s="118">
        <v>40345</v>
      </c>
      <c r="D11" s="47" t="s">
        <v>50</v>
      </c>
      <c r="E11" s="47" t="s">
        <v>236</v>
      </c>
      <c r="F11" s="63">
        <f>2+2+1</f>
        <v>5</v>
      </c>
      <c r="G11" s="11">
        <f>1+1+1</f>
        <v>3</v>
      </c>
      <c r="H11" s="11">
        <f>5+4+5</f>
        <v>14</v>
      </c>
      <c r="I11" s="4">
        <f t="shared" si="0"/>
        <v>22</v>
      </c>
      <c r="K11" s="57"/>
      <c r="L11" s="57"/>
      <c r="M11" s="57"/>
      <c r="N11" s="57"/>
      <c r="O11" s="57"/>
    </row>
    <row r="12" spans="1:15" s="53" customFormat="1" ht="80.099999999999994" customHeight="1" x14ac:dyDescent="0.25">
      <c r="A12" s="19"/>
      <c r="B12" s="45" t="s">
        <v>237</v>
      </c>
      <c r="C12" s="56">
        <v>40464</v>
      </c>
      <c r="D12" s="31" t="s">
        <v>50</v>
      </c>
      <c r="E12" s="31" t="s">
        <v>236</v>
      </c>
      <c r="F12" s="10">
        <f>2+2+1</f>
        <v>5</v>
      </c>
      <c r="G12" s="4">
        <f>1+1+1</f>
        <v>3</v>
      </c>
      <c r="H12" s="4">
        <f>5+4+5</f>
        <v>14</v>
      </c>
      <c r="I12" s="4">
        <f t="shared" si="0"/>
        <v>22</v>
      </c>
      <c r="K12" s="57"/>
      <c r="L12" s="57"/>
      <c r="M12" s="57"/>
      <c r="N12" s="57"/>
      <c r="O12" s="57"/>
    </row>
    <row r="13" spans="1:15" s="18" customFormat="1" ht="80.099999999999994" customHeight="1" x14ac:dyDescent="0.25">
      <c r="A13" s="68"/>
      <c r="B13" s="85" t="s">
        <v>120</v>
      </c>
      <c r="C13" s="80">
        <v>41163</v>
      </c>
      <c r="D13" s="89" t="s">
        <v>179</v>
      </c>
      <c r="E13" s="81" t="s">
        <v>27</v>
      </c>
      <c r="F13" s="84">
        <f>2+2+1</f>
        <v>5</v>
      </c>
      <c r="G13" s="82">
        <f>1+1+2</f>
        <v>4</v>
      </c>
      <c r="H13" s="82">
        <f>0.5+3+0.5+3+0.5+4</f>
        <v>11.5</v>
      </c>
      <c r="I13" s="4">
        <f t="shared" si="0"/>
        <v>20.5</v>
      </c>
      <c r="J13" s="53"/>
    </row>
    <row r="14" spans="1:15" s="18" customFormat="1" ht="80.099999999999994" customHeight="1" x14ac:dyDescent="0.25">
      <c r="A14" s="10"/>
      <c r="B14" s="27" t="s">
        <v>155</v>
      </c>
      <c r="C14" s="26">
        <v>40123</v>
      </c>
      <c r="D14" s="60" t="s">
        <v>35</v>
      </c>
      <c r="E14" s="60" t="s">
        <v>36</v>
      </c>
      <c r="F14" s="4">
        <f>2+2+1</f>
        <v>5</v>
      </c>
      <c r="G14" s="4">
        <f>1+1+1</f>
        <v>3</v>
      </c>
      <c r="H14" s="10">
        <f>4+4+4</f>
        <v>12</v>
      </c>
      <c r="I14" s="4">
        <f t="shared" si="0"/>
        <v>20</v>
      </c>
      <c r="J14" s="53"/>
    </row>
    <row r="15" spans="1:15" s="18" customFormat="1" ht="80.099999999999994" customHeight="1" x14ac:dyDescent="0.25">
      <c r="A15" s="19"/>
      <c r="B15" s="45" t="s">
        <v>123</v>
      </c>
      <c r="C15" s="26">
        <v>41178</v>
      </c>
      <c r="D15" s="31" t="s">
        <v>179</v>
      </c>
      <c r="E15" s="25" t="s">
        <v>43</v>
      </c>
      <c r="F15" s="10">
        <f>2+2+1</f>
        <v>5</v>
      </c>
      <c r="G15" s="4">
        <f>1+1+1</f>
        <v>3</v>
      </c>
      <c r="H15" s="4">
        <f>3+5+3</f>
        <v>11</v>
      </c>
      <c r="I15" s="4">
        <f t="shared" si="0"/>
        <v>19</v>
      </c>
      <c r="J15" s="73"/>
      <c r="K15" s="70"/>
      <c r="L15" s="70"/>
      <c r="M15" s="70"/>
      <c r="N15" s="70"/>
      <c r="O15" s="70"/>
    </row>
    <row r="16" spans="1:15" s="18" customFormat="1" ht="80.099999999999994" customHeight="1" x14ac:dyDescent="0.25">
      <c r="A16" s="4"/>
      <c r="B16" s="25" t="s">
        <v>86</v>
      </c>
      <c r="C16" s="26">
        <v>40183</v>
      </c>
      <c r="D16" s="45" t="s">
        <v>47</v>
      </c>
      <c r="E16" s="45" t="s">
        <v>55</v>
      </c>
      <c r="F16" s="4">
        <f>2+1</f>
        <v>3</v>
      </c>
      <c r="G16" s="4">
        <f>2+5</f>
        <v>7</v>
      </c>
      <c r="H16" s="4">
        <f>5+4</f>
        <v>9</v>
      </c>
      <c r="I16" s="4">
        <f t="shared" si="0"/>
        <v>19</v>
      </c>
      <c r="J16" s="53"/>
    </row>
    <row r="17" spans="1:15" s="18" customFormat="1" ht="80.099999999999994" customHeight="1" x14ac:dyDescent="0.25">
      <c r="A17" s="54"/>
      <c r="B17" s="55" t="s">
        <v>103</v>
      </c>
      <c r="C17" s="56">
        <v>40423</v>
      </c>
      <c r="D17" s="60" t="s">
        <v>35</v>
      </c>
      <c r="E17" s="60" t="s">
        <v>36</v>
      </c>
      <c r="F17" s="54">
        <f>2+2</f>
        <v>4</v>
      </c>
      <c r="G17" s="54">
        <f>2+3</f>
        <v>5</v>
      </c>
      <c r="H17" s="54">
        <f>3+5</f>
        <v>8</v>
      </c>
      <c r="I17" s="4">
        <f t="shared" si="0"/>
        <v>17</v>
      </c>
      <c r="J17" s="53"/>
    </row>
    <row r="18" spans="1:15" s="18" customFormat="1" ht="80.099999999999994" customHeight="1" x14ac:dyDescent="0.25">
      <c r="A18" s="19"/>
      <c r="B18" s="45" t="s">
        <v>202</v>
      </c>
      <c r="C18" s="26">
        <v>41007</v>
      </c>
      <c r="D18" s="31" t="s">
        <v>179</v>
      </c>
      <c r="E18" s="25" t="s">
        <v>43</v>
      </c>
      <c r="F18" s="10">
        <f>2+2</f>
        <v>4</v>
      </c>
      <c r="G18" s="4">
        <f>1+1</f>
        <v>2</v>
      </c>
      <c r="H18" s="4">
        <f>5+5+0.5</f>
        <v>10.5</v>
      </c>
      <c r="I18" s="4">
        <f t="shared" si="0"/>
        <v>16.5</v>
      </c>
      <c r="J18" s="53"/>
    </row>
    <row r="19" spans="1:15" s="18" customFormat="1" ht="80.099999999999994" customHeight="1" x14ac:dyDescent="0.25">
      <c r="A19" s="10"/>
      <c r="B19" s="27" t="s">
        <v>148</v>
      </c>
      <c r="C19" s="26">
        <v>41079</v>
      </c>
      <c r="D19" s="60" t="s">
        <v>35</v>
      </c>
      <c r="E19" s="60" t="s">
        <v>36</v>
      </c>
      <c r="F19" s="4">
        <f t="shared" ref="F19:F26" si="1">2+1</f>
        <v>3</v>
      </c>
      <c r="G19" s="4">
        <f>2+2</f>
        <v>4</v>
      </c>
      <c r="H19" s="10">
        <f>4+0.5+5</f>
        <v>9.5</v>
      </c>
      <c r="I19" s="4">
        <f t="shared" si="0"/>
        <v>16.5</v>
      </c>
      <c r="J19" s="53"/>
    </row>
    <row r="20" spans="1:15" s="18" customFormat="1" ht="80.099999999999994" customHeight="1" x14ac:dyDescent="0.25">
      <c r="A20" s="19"/>
      <c r="B20" s="45" t="s">
        <v>204</v>
      </c>
      <c r="C20" s="26">
        <v>40563</v>
      </c>
      <c r="D20" s="31" t="s">
        <v>179</v>
      </c>
      <c r="E20" s="31" t="s">
        <v>27</v>
      </c>
      <c r="F20" s="10">
        <f t="shared" si="1"/>
        <v>3</v>
      </c>
      <c r="G20" s="4">
        <f>1+1</f>
        <v>2</v>
      </c>
      <c r="H20" s="4">
        <f>5+5</f>
        <v>10</v>
      </c>
      <c r="I20" s="4">
        <f t="shared" si="0"/>
        <v>15</v>
      </c>
      <c r="J20" s="53"/>
    </row>
    <row r="21" spans="1:15" s="18" customFormat="1" ht="80.099999999999994" customHeight="1" x14ac:dyDescent="0.25">
      <c r="A21" s="19"/>
      <c r="B21" s="45" t="s">
        <v>205</v>
      </c>
      <c r="C21" s="26">
        <v>40556</v>
      </c>
      <c r="D21" s="60" t="s">
        <v>47</v>
      </c>
      <c r="E21" s="60" t="s">
        <v>63</v>
      </c>
      <c r="F21" s="10">
        <f t="shared" si="1"/>
        <v>3</v>
      </c>
      <c r="G21" s="4">
        <f>1+1</f>
        <v>2</v>
      </c>
      <c r="H21" s="4">
        <f>4+5</f>
        <v>9</v>
      </c>
      <c r="I21" s="4">
        <f t="shared" si="0"/>
        <v>14</v>
      </c>
      <c r="J21" s="53"/>
    </row>
    <row r="22" spans="1:15" s="18" customFormat="1" ht="80.099999999999994" customHeight="1" x14ac:dyDescent="0.25">
      <c r="A22" s="19"/>
      <c r="B22" s="31" t="s">
        <v>81</v>
      </c>
      <c r="C22" s="26">
        <v>41509</v>
      </c>
      <c r="D22" s="25" t="s">
        <v>35</v>
      </c>
      <c r="E22" s="25" t="s">
        <v>36</v>
      </c>
      <c r="F22" s="4">
        <f t="shared" si="1"/>
        <v>3</v>
      </c>
      <c r="G22" s="4">
        <f>2+1</f>
        <v>3</v>
      </c>
      <c r="H22" s="4">
        <f>4+4</f>
        <v>8</v>
      </c>
      <c r="I22" s="4">
        <f t="shared" si="0"/>
        <v>14</v>
      </c>
      <c r="J22" s="53"/>
    </row>
    <row r="23" spans="1:15" s="18" customFormat="1" ht="80.099999999999994" customHeight="1" x14ac:dyDescent="0.25">
      <c r="A23" s="4"/>
      <c r="B23" s="25" t="s">
        <v>89</v>
      </c>
      <c r="C23" s="26">
        <v>40315</v>
      </c>
      <c r="D23" s="45" t="s">
        <v>50</v>
      </c>
      <c r="E23" s="45" t="s">
        <v>51</v>
      </c>
      <c r="F23" s="4">
        <f t="shared" si="1"/>
        <v>3</v>
      </c>
      <c r="G23" s="4">
        <f>2+2</f>
        <v>4</v>
      </c>
      <c r="H23" s="4">
        <f>3+0.5+3</f>
        <v>6.5</v>
      </c>
      <c r="I23" s="4">
        <f t="shared" si="0"/>
        <v>13.5</v>
      </c>
      <c r="J23" s="53"/>
    </row>
    <row r="24" spans="1:15" s="57" customFormat="1" ht="80.099999999999994" customHeight="1" x14ac:dyDescent="0.25">
      <c r="A24" s="4"/>
      <c r="B24" s="25" t="s">
        <v>104</v>
      </c>
      <c r="C24" s="26">
        <v>40064</v>
      </c>
      <c r="D24" s="31" t="s">
        <v>179</v>
      </c>
      <c r="E24" s="31" t="s">
        <v>27</v>
      </c>
      <c r="F24" s="4">
        <f t="shared" si="1"/>
        <v>3</v>
      </c>
      <c r="G24" s="4">
        <f>1+1</f>
        <v>2</v>
      </c>
      <c r="H24" s="4">
        <f>3+0.5+5</f>
        <v>8.5</v>
      </c>
      <c r="I24" s="4">
        <f t="shared" si="0"/>
        <v>13.5</v>
      </c>
      <c r="J24" s="53"/>
      <c r="K24" s="18"/>
      <c r="L24" s="18"/>
      <c r="M24" s="18"/>
      <c r="N24" s="18"/>
      <c r="O24" s="18"/>
    </row>
    <row r="25" spans="1:15" s="18" customFormat="1" ht="80.099999999999994" customHeight="1" x14ac:dyDescent="0.25">
      <c r="A25" s="4"/>
      <c r="B25" s="25" t="s">
        <v>45</v>
      </c>
      <c r="C25" s="48">
        <v>41079</v>
      </c>
      <c r="D25" s="31" t="s">
        <v>179</v>
      </c>
      <c r="E25" s="25" t="s">
        <v>27</v>
      </c>
      <c r="F25" s="4">
        <f t="shared" si="1"/>
        <v>3</v>
      </c>
      <c r="G25" s="4">
        <f>1+2</f>
        <v>3</v>
      </c>
      <c r="H25" s="4">
        <f>3+0.5+4</f>
        <v>7.5</v>
      </c>
      <c r="I25" s="4">
        <f t="shared" si="0"/>
        <v>13.5</v>
      </c>
      <c r="J25" s="53"/>
    </row>
    <row r="26" spans="1:15" s="57" customFormat="1" ht="80.099999999999994" customHeight="1" x14ac:dyDescent="0.25">
      <c r="A26" s="19"/>
      <c r="B26" s="45" t="s">
        <v>214</v>
      </c>
      <c r="C26" s="26">
        <v>40060</v>
      </c>
      <c r="D26" s="61" t="s">
        <v>56</v>
      </c>
      <c r="E26" s="61" t="s">
        <v>253</v>
      </c>
      <c r="F26" s="10">
        <f t="shared" si="1"/>
        <v>3</v>
      </c>
      <c r="G26" s="4">
        <f>1+1</f>
        <v>2</v>
      </c>
      <c r="H26" s="4">
        <f>3+4</f>
        <v>7</v>
      </c>
      <c r="I26" s="4">
        <f t="shared" si="0"/>
        <v>12</v>
      </c>
      <c r="J26" s="53"/>
      <c r="K26" s="18"/>
      <c r="L26" s="18"/>
      <c r="M26" s="18"/>
      <c r="N26" s="18"/>
      <c r="O26" s="18"/>
    </row>
    <row r="27" spans="1:15" s="18" customFormat="1" ht="80.099999999999994" customHeight="1" x14ac:dyDescent="0.25">
      <c r="A27" s="4"/>
      <c r="B27" s="27" t="s">
        <v>65</v>
      </c>
      <c r="C27" s="26">
        <v>39868</v>
      </c>
      <c r="D27" s="91" t="s">
        <v>47</v>
      </c>
      <c r="E27" s="91" t="s">
        <v>55</v>
      </c>
      <c r="F27" s="4">
        <f>1</f>
        <v>1</v>
      </c>
      <c r="G27" s="4">
        <f>5</f>
        <v>5</v>
      </c>
      <c r="H27" s="4">
        <f>0.5+5</f>
        <v>5.5</v>
      </c>
      <c r="I27" s="4">
        <f t="shared" si="0"/>
        <v>11.5</v>
      </c>
      <c r="J27" s="53"/>
    </row>
    <row r="28" spans="1:15" s="18" customFormat="1" ht="80.099999999999994" customHeight="1" x14ac:dyDescent="0.25">
      <c r="A28" s="54"/>
      <c r="B28" s="55" t="s">
        <v>90</v>
      </c>
      <c r="C28" s="56">
        <v>40453</v>
      </c>
      <c r="D28" s="61" t="s">
        <v>35</v>
      </c>
      <c r="E28" s="61" t="s">
        <v>36</v>
      </c>
      <c r="F28" s="54">
        <f>2+1</f>
        <v>3</v>
      </c>
      <c r="G28" s="54">
        <f>1+1</f>
        <v>2</v>
      </c>
      <c r="H28" s="54">
        <f>3+3</f>
        <v>6</v>
      </c>
      <c r="I28" s="4">
        <f t="shared" si="0"/>
        <v>11</v>
      </c>
      <c r="J28" s="53"/>
    </row>
    <row r="29" spans="1:15" s="18" customFormat="1" ht="80.099999999999994" customHeight="1" x14ac:dyDescent="0.25">
      <c r="A29" s="4"/>
      <c r="B29" s="27" t="s">
        <v>176</v>
      </c>
      <c r="C29" s="67">
        <v>40682</v>
      </c>
      <c r="D29" s="47" t="s">
        <v>177</v>
      </c>
      <c r="E29" s="47" t="s">
        <v>253</v>
      </c>
      <c r="F29" s="4">
        <f>1+1</f>
        <v>2</v>
      </c>
      <c r="G29" s="4">
        <f>1+0.5</f>
        <v>1.5</v>
      </c>
      <c r="H29" s="10">
        <f>0.5+4+2.5</f>
        <v>7</v>
      </c>
      <c r="I29" s="4">
        <f t="shared" si="0"/>
        <v>10.5</v>
      </c>
      <c r="J29" s="53"/>
    </row>
    <row r="30" spans="1:15" s="18" customFormat="1" ht="80.099999999999994" customHeight="1" x14ac:dyDescent="0.25">
      <c r="A30" s="4"/>
      <c r="B30" s="27" t="s">
        <v>105</v>
      </c>
      <c r="C30" s="26">
        <v>40591</v>
      </c>
      <c r="D30" s="47" t="s">
        <v>179</v>
      </c>
      <c r="E30" s="47" t="s">
        <v>27</v>
      </c>
      <c r="F30" s="4">
        <f>2</f>
        <v>2</v>
      </c>
      <c r="G30" s="4">
        <f>2</f>
        <v>2</v>
      </c>
      <c r="H30" s="4">
        <f>4+0.5+0.5</f>
        <v>5</v>
      </c>
      <c r="I30" s="4">
        <f t="shared" si="0"/>
        <v>9</v>
      </c>
      <c r="J30" s="53"/>
    </row>
    <row r="31" spans="1:15" s="18" customFormat="1" ht="80.099999999999994" customHeight="1" x14ac:dyDescent="0.25">
      <c r="A31" s="11"/>
      <c r="B31" s="39" t="s">
        <v>144</v>
      </c>
      <c r="C31" s="51">
        <v>40083</v>
      </c>
      <c r="D31" s="91" t="s">
        <v>62</v>
      </c>
      <c r="E31" s="91" t="s">
        <v>64</v>
      </c>
      <c r="F31" s="11">
        <f>1</f>
        <v>1</v>
      </c>
      <c r="G31" s="11">
        <f>2</f>
        <v>2</v>
      </c>
      <c r="H31" s="63">
        <f>0.5+5</f>
        <v>5.5</v>
      </c>
      <c r="I31" s="4">
        <f t="shared" si="0"/>
        <v>8.5</v>
      </c>
      <c r="J31" s="53"/>
    </row>
    <row r="32" spans="1:15" s="57" customFormat="1" ht="78.599999999999994" customHeight="1" x14ac:dyDescent="0.25">
      <c r="A32" s="101"/>
      <c r="B32" s="45" t="s">
        <v>213</v>
      </c>
      <c r="C32" s="26">
        <v>39767</v>
      </c>
      <c r="D32" s="31" t="s">
        <v>50</v>
      </c>
      <c r="E32" s="31" t="s">
        <v>51</v>
      </c>
      <c r="F32" s="10">
        <f>2</f>
        <v>2</v>
      </c>
      <c r="G32" s="4">
        <f>1</f>
        <v>1</v>
      </c>
      <c r="H32" s="4">
        <v>5</v>
      </c>
      <c r="I32" s="4">
        <f t="shared" si="0"/>
        <v>8</v>
      </c>
      <c r="J32" s="53"/>
      <c r="K32" s="18"/>
      <c r="L32" s="18"/>
      <c r="M32" s="18"/>
      <c r="N32" s="18"/>
      <c r="O32" s="18"/>
    </row>
    <row r="33" spans="1:15" s="18" customFormat="1" ht="80.099999999999994" customHeight="1" x14ac:dyDescent="0.25">
      <c r="A33" s="4"/>
      <c r="B33" s="25" t="s">
        <v>88</v>
      </c>
      <c r="C33" s="26">
        <v>40344</v>
      </c>
      <c r="D33" s="31" t="s">
        <v>35</v>
      </c>
      <c r="E33" s="31" t="s">
        <v>36</v>
      </c>
      <c r="F33" s="4">
        <v>2</v>
      </c>
      <c r="G33" s="4">
        <v>2</v>
      </c>
      <c r="H33" s="4">
        <v>4</v>
      </c>
      <c r="I33" s="4">
        <f t="shared" si="0"/>
        <v>8</v>
      </c>
      <c r="J33" s="53"/>
    </row>
    <row r="34" spans="1:15" s="18" customFormat="1" ht="80.099999999999994" customHeight="1" x14ac:dyDescent="0.25">
      <c r="A34" s="4"/>
      <c r="B34" s="25" t="s">
        <v>141</v>
      </c>
      <c r="C34" s="26">
        <v>40676</v>
      </c>
      <c r="D34" s="31" t="s">
        <v>179</v>
      </c>
      <c r="E34" s="31" t="s">
        <v>27</v>
      </c>
      <c r="F34" s="4">
        <f>1+1</f>
        <v>2</v>
      </c>
      <c r="G34" s="4">
        <f>0.5+0.5</f>
        <v>1</v>
      </c>
      <c r="H34" s="4">
        <f>0.5+2.5+2</f>
        <v>5</v>
      </c>
      <c r="I34" s="4">
        <f t="shared" si="0"/>
        <v>8</v>
      </c>
      <c r="J34" s="53"/>
    </row>
    <row r="35" spans="1:15" s="18" customFormat="1" ht="80.099999999999994" customHeight="1" x14ac:dyDescent="0.25">
      <c r="A35" s="4"/>
      <c r="B35" s="27" t="s">
        <v>168</v>
      </c>
      <c r="C35" s="26">
        <v>41356</v>
      </c>
      <c r="D35" s="31" t="s">
        <v>179</v>
      </c>
      <c r="E35" s="31" t="s">
        <v>27</v>
      </c>
      <c r="F35" s="4">
        <v>2</v>
      </c>
      <c r="G35" s="4">
        <v>1</v>
      </c>
      <c r="H35" s="10">
        <f>0.5+4</f>
        <v>4.5</v>
      </c>
      <c r="I35" s="4">
        <f t="shared" ref="I35:I66" si="2">SUM(F35:H35)</f>
        <v>7.5</v>
      </c>
      <c r="J35" s="53"/>
    </row>
    <row r="36" spans="1:15" s="18" customFormat="1" ht="80.099999999999994" customHeight="1" x14ac:dyDescent="0.25">
      <c r="A36" s="19"/>
      <c r="B36" s="45" t="s">
        <v>277</v>
      </c>
      <c r="C36" s="110" t="s">
        <v>285</v>
      </c>
      <c r="D36" s="31" t="s">
        <v>35</v>
      </c>
      <c r="E36" s="25" t="s">
        <v>36</v>
      </c>
      <c r="F36" s="10">
        <v>2</v>
      </c>
      <c r="G36" s="4">
        <v>1</v>
      </c>
      <c r="H36" s="4">
        <f>4+0.5</f>
        <v>4.5</v>
      </c>
      <c r="I36" s="4">
        <f t="shared" si="2"/>
        <v>7.5</v>
      </c>
      <c r="J36" s="53"/>
    </row>
    <row r="37" spans="1:15" s="18" customFormat="1" ht="80.099999999999994" customHeight="1" x14ac:dyDescent="0.25">
      <c r="A37" s="19"/>
      <c r="B37" s="27" t="s">
        <v>84</v>
      </c>
      <c r="C37" s="26">
        <v>40938</v>
      </c>
      <c r="D37" s="31" t="s">
        <v>179</v>
      </c>
      <c r="E37" s="25" t="s">
        <v>27</v>
      </c>
      <c r="F37" s="10">
        <f>2</f>
        <v>2</v>
      </c>
      <c r="G37" s="4">
        <f>1</f>
        <v>1</v>
      </c>
      <c r="H37" s="4">
        <f>4</f>
        <v>4</v>
      </c>
      <c r="I37" s="4">
        <f t="shared" si="2"/>
        <v>7</v>
      </c>
      <c r="J37" s="53"/>
    </row>
    <row r="38" spans="1:15" s="18" customFormat="1" ht="78.599999999999994" customHeight="1" x14ac:dyDescent="0.25">
      <c r="A38" s="19"/>
      <c r="B38" s="45" t="s">
        <v>305</v>
      </c>
      <c r="C38" s="26">
        <v>40086</v>
      </c>
      <c r="D38" s="60" t="s">
        <v>212</v>
      </c>
      <c r="E38" s="60" t="s">
        <v>211</v>
      </c>
      <c r="F38" s="10">
        <v>2</v>
      </c>
      <c r="G38" s="4">
        <v>1</v>
      </c>
      <c r="H38" s="4">
        <f>0.5+0.5+3</f>
        <v>4</v>
      </c>
      <c r="I38" s="4">
        <f t="shared" si="2"/>
        <v>7</v>
      </c>
      <c r="J38" s="53"/>
    </row>
    <row r="39" spans="1:15" ht="78.599999999999994" customHeight="1" x14ac:dyDescent="0.25">
      <c r="A39" s="19"/>
      <c r="B39" s="45" t="s">
        <v>203</v>
      </c>
      <c r="C39" s="26">
        <v>41091</v>
      </c>
      <c r="D39" s="31" t="s">
        <v>179</v>
      </c>
      <c r="E39" s="31" t="s">
        <v>27</v>
      </c>
      <c r="F39" s="10">
        <v>2</v>
      </c>
      <c r="G39" s="4">
        <v>1</v>
      </c>
      <c r="H39" s="4">
        <f>0.5+3+0.5</f>
        <v>4</v>
      </c>
      <c r="I39" s="4">
        <f t="shared" si="2"/>
        <v>7</v>
      </c>
      <c r="K39" s="57"/>
      <c r="L39" s="57"/>
      <c r="M39" s="57"/>
      <c r="N39" s="57"/>
      <c r="O39" s="57"/>
    </row>
    <row r="40" spans="1:15" s="18" customFormat="1" ht="78.599999999999994" customHeight="1" x14ac:dyDescent="0.25">
      <c r="A40" s="4"/>
      <c r="B40" s="27" t="s">
        <v>169</v>
      </c>
      <c r="C40" s="26">
        <v>40541</v>
      </c>
      <c r="D40" s="31" t="s">
        <v>179</v>
      </c>
      <c r="E40" s="31" t="s">
        <v>27</v>
      </c>
      <c r="F40" s="4">
        <f>2</f>
        <v>2</v>
      </c>
      <c r="G40" s="4">
        <f>1</f>
        <v>1</v>
      </c>
      <c r="H40" s="10">
        <f>3+0.5</f>
        <v>3.5</v>
      </c>
      <c r="I40" s="4">
        <f t="shared" si="2"/>
        <v>6.5</v>
      </c>
      <c r="J40" s="53"/>
    </row>
    <row r="41" spans="1:15" s="18" customFormat="1" ht="78.599999999999994" customHeight="1" x14ac:dyDescent="0.25">
      <c r="A41" s="19"/>
      <c r="B41" s="45" t="s">
        <v>284</v>
      </c>
      <c r="C41" s="26">
        <v>40517</v>
      </c>
      <c r="D41" s="31" t="s">
        <v>62</v>
      </c>
      <c r="E41" s="31" t="s">
        <v>64</v>
      </c>
      <c r="F41" s="10">
        <f>1</f>
        <v>1</v>
      </c>
      <c r="G41" s="4">
        <f>1</f>
        <v>1</v>
      </c>
      <c r="H41" s="4">
        <f>0.5+4</f>
        <v>4.5</v>
      </c>
      <c r="I41" s="4">
        <f t="shared" si="2"/>
        <v>6.5</v>
      </c>
      <c r="J41" s="53"/>
    </row>
    <row r="42" spans="1:15" ht="78.599999999999994" customHeight="1" x14ac:dyDescent="0.25">
      <c r="A42" s="4"/>
      <c r="B42" s="25" t="s">
        <v>283</v>
      </c>
      <c r="C42" s="26">
        <v>40538</v>
      </c>
      <c r="D42" s="31" t="s">
        <v>50</v>
      </c>
      <c r="E42" s="31" t="s">
        <v>51</v>
      </c>
      <c r="F42" s="4">
        <v>2</v>
      </c>
      <c r="G42" s="28">
        <v>1</v>
      </c>
      <c r="H42" s="92">
        <v>3</v>
      </c>
      <c r="I42" s="4">
        <f t="shared" si="2"/>
        <v>6</v>
      </c>
    </row>
    <row r="43" spans="1:15" s="18" customFormat="1" ht="78.599999999999994" customHeight="1" x14ac:dyDescent="0.25">
      <c r="A43" s="10"/>
      <c r="B43" s="27" t="s">
        <v>143</v>
      </c>
      <c r="C43" s="26">
        <v>41110</v>
      </c>
      <c r="D43" s="31" t="s">
        <v>47</v>
      </c>
      <c r="E43" s="31" t="s">
        <v>55</v>
      </c>
      <c r="F43" s="4">
        <f>1</f>
        <v>1</v>
      </c>
      <c r="G43" s="4">
        <f>2</f>
        <v>2</v>
      </c>
      <c r="H43" s="10">
        <f>0.5+2</f>
        <v>2.5</v>
      </c>
      <c r="I43" s="4">
        <f t="shared" si="2"/>
        <v>5.5</v>
      </c>
      <c r="J43" s="53"/>
    </row>
    <row r="44" spans="1:15" s="18" customFormat="1" ht="78.599999999999994" customHeight="1" x14ac:dyDescent="0.25">
      <c r="A44" s="10"/>
      <c r="B44" s="27" t="s">
        <v>150</v>
      </c>
      <c r="C44" s="26">
        <v>40964</v>
      </c>
      <c r="D44" s="60" t="s">
        <v>35</v>
      </c>
      <c r="E44" s="60" t="s">
        <v>36</v>
      </c>
      <c r="F44" s="4">
        <f>1</f>
        <v>1</v>
      </c>
      <c r="G44" s="4">
        <f>1</f>
        <v>1</v>
      </c>
      <c r="H44" s="10">
        <f>0.5+3</f>
        <v>3.5</v>
      </c>
      <c r="I44" s="4">
        <f t="shared" si="2"/>
        <v>5.5</v>
      </c>
      <c r="J44" s="53"/>
    </row>
    <row r="45" spans="1:15" s="18" customFormat="1" ht="78.599999999999994" customHeight="1" x14ac:dyDescent="0.25">
      <c r="A45" s="19"/>
      <c r="B45" s="45" t="s">
        <v>288</v>
      </c>
      <c r="C45" s="26">
        <v>39797</v>
      </c>
      <c r="D45" s="31" t="s">
        <v>177</v>
      </c>
      <c r="E45" s="31" t="s">
        <v>253</v>
      </c>
      <c r="F45" s="4">
        <f>1</f>
        <v>1</v>
      </c>
      <c r="G45" s="4">
        <f>1</f>
        <v>1</v>
      </c>
      <c r="H45" s="4">
        <f>3</f>
        <v>3</v>
      </c>
      <c r="I45" s="4">
        <f t="shared" si="2"/>
        <v>5</v>
      </c>
      <c r="J45" s="53"/>
    </row>
    <row r="46" spans="1:15" s="18" customFormat="1" ht="78.599999999999994" customHeight="1" x14ac:dyDescent="0.25">
      <c r="A46" s="4"/>
      <c r="B46" s="27" t="s">
        <v>66</v>
      </c>
      <c r="C46" s="26">
        <v>40771</v>
      </c>
      <c r="D46" s="45" t="s">
        <v>62</v>
      </c>
      <c r="E46" s="45" t="s">
        <v>64</v>
      </c>
      <c r="F46" s="10">
        <f>1</f>
        <v>1</v>
      </c>
      <c r="G46" s="10">
        <f>0.5</f>
        <v>0.5</v>
      </c>
      <c r="H46" s="10">
        <f>0.5+2.5</f>
        <v>3</v>
      </c>
      <c r="I46" s="4">
        <f t="shared" si="2"/>
        <v>4.5</v>
      </c>
      <c r="J46" s="53"/>
    </row>
    <row r="47" spans="1:15" s="18" customFormat="1" ht="78.599999999999994" customHeight="1" x14ac:dyDescent="0.25">
      <c r="A47" s="101"/>
      <c r="B47" s="45" t="s">
        <v>238</v>
      </c>
      <c r="C47" s="26">
        <v>41331</v>
      </c>
      <c r="D47" s="31" t="s">
        <v>239</v>
      </c>
      <c r="E47" s="25" t="s">
        <v>240</v>
      </c>
      <c r="F47" s="10">
        <f>1</f>
        <v>1</v>
      </c>
      <c r="G47" s="4">
        <f>0.5</f>
        <v>0.5</v>
      </c>
      <c r="H47" s="4">
        <f>2.5</f>
        <v>2.5</v>
      </c>
      <c r="I47" s="4">
        <f t="shared" si="2"/>
        <v>4</v>
      </c>
      <c r="J47" s="53"/>
    </row>
    <row r="48" spans="1:15" s="18" customFormat="1" ht="78.599999999999994" customHeight="1" x14ac:dyDescent="0.25">
      <c r="A48" s="19"/>
      <c r="B48" s="45" t="s">
        <v>300</v>
      </c>
      <c r="C48" s="26">
        <v>39809</v>
      </c>
      <c r="D48" s="31" t="s">
        <v>50</v>
      </c>
      <c r="E48" s="31" t="s">
        <v>313</v>
      </c>
      <c r="F48" s="4">
        <f>1</f>
        <v>1</v>
      </c>
      <c r="G48" s="4">
        <f>0.5</f>
        <v>0.5</v>
      </c>
      <c r="H48" s="10">
        <f>1.5</f>
        <v>1.5</v>
      </c>
      <c r="I48" s="4">
        <f t="shared" si="2"/>
        <v>3</v>
      </c>
      <c r="J48" s="53"/>
    </row>
    <row r="49" spans="1:15" s="18" customFormat="1" ht="78.599999999999994" customHeight="1" x14ac:dyDescent="0.25">
      <c r="A49" s="4"/>
      <c r="B49" s="25" t="s">
        <v>140</v>
      </c>
      <c r="C49" s="26">
        <v>40059</v>
      </c>
      <c r="D49" s="31" t="s">
        <v>179</v>
      </c>
      <c r="E49" s="31" t="s">
        <v>27</v>
      </c>
      <c r="F49" s="4"/>
      <c r="G49" s="4"/>
      <c r="H49" s="4">
        <f>0.5+0.5+0.5</f>
        <v>1.5</v>
      </c>
      <c r="I49" s="4">
        <f t="shared" si="2"/>
        <v>1.5</v>
      </c>
      <c r="J49" s="53"/>
    </row>
    <row r="50" spans="1:15" s="18" customFormat="1" ht="78.599999999999994" customHeight="1" x14ac:dyDescent="0.25">
      <c r="A50" s="19"/>
      <c r="B50" s="45" t="s">
        <v>199</v>
      </c>
      <c r="C50" s="26">
        <v>41010</v>
      </c>
      <c r="D50" s="31" t="s">
        <v>47</v>
      </c>
      <c r="E50" s="31" t="s">
        <v>200</v>
      </c>
      <c r="F50" s="10">
        <f>0.5</f>
        <v>0.5</v>
      </c>
      <c r="G50" s="4">
        <f>0</f>
        <v>0</v>
      </c>
      <c r="H50" s="4">
        <f>0.5</f>
        <v>0.5</v>
      </c>
      <c r="I50" s="4">
        <f t="shared" si="2"/>
        <v>1</v>
      </c>
      <c r="J50" s="53"/>
    </row>
    <row r="51" spans="1:15" ht="78.599999999999994" customHeight="1" x14ac:dyDescent="0.25">
      <c r="A51" s="4"/>
      <c r="B51" s="25" t="s">
        <v>122</v>
      </c>
      <c r="C51" s="26">
        <v>40095</v>
      </c>
      <c r="D51" s="107" t="s">
        <v>179</v>
      </c>
      <c r="E51" s="107" t="s">
        <v>27</v>
      </c>
      <c r="F51" s="113"/>
      <c r="G51" s="4"/>
      <c r="H51" s="92">
        <f t="shared" ref="H51:H56" si="3">0.5+0.5</f>
        <v>1</v>
      </c>
      <c r="I51" s="4">
        <f t="shared" si="2"/>
        <v>1</v>
      </c>
      <c r="K51" s="18"/>
      <c r="L51" s="18"/>
      <c r="M51" s="18"/>
      <c r="N51" s="18"/>
      <c r="O51" s="18"/>
    </row>
    <row r="52" spans="1:15" s="18" customFormat="1" ht="78.599999999999994" customHeight="1" x14ac:dyDescent="0.25">
      <c r="A52" s="10"/>
      <c r="B52" s="27" t="s">
        <v>151</v>
      </c>
      <c r="C52" s="26">
        <v>41092</v>
      </c>
      <c r="D52" s="31" t="s">
        <v>152</v>
      </c>
      <c r="E52" s="31" t="s">
        <v>153</v>
      </c>
      <c r="F52" s="4"/>
      <c r="G52" s="4"/>
      <c r="H52" s="10">
        <f t="shared" si="3"/>
        <v>1</v>
      </c>
      <c r="I52" s="4">
        <f t="shared" si="2"/>
        <v>1</v>
      </c>
      <c r="J52" s="53"/>
      <c r="K52" s="57"/>
      <c r="L52" s="57"/>
      <c r="M52" s="57"/>
      <c r="N52" s="57"/>
      <c r="O52" s="57"/>
    </row>
    <row r="53" spans="1:15" s="18" customFormat="1" ht="78.599999999999994" customHeight="1" x14ac:dyDescent="0.25">
      <c r="A53" s="4"/>
      <c r="B53" s="25" t="s">
        <v>87</v>
      </c>
      <c r="C53" s="26">
        <v>39966</v>
      </c>
      <c r="D53" s="31" t="s">
        <v>179</v>
      </c>
      <c r="E53" s="31" t="s">
        <v>27</v>
      </c>
      <c r="F53" s="35"/>
      <c r="G53" s="4"/>
      <c r="H53" s="4">
        <f t="shared" si="3"/>
        <v>1</v>
      </c>
      <c r="I53" s="4">
        <f t="shared" si="2"/>
        <v>1</v>
      </c>
      <c r="J53" s="53"/>
    </row>
    <row r="54" spans="1:15" s="18" customFormat="1" ht="78.599999999999994" customHeight="1" x14ac:dyDescent="0.25">
      <c r="A54" s="19"/>
      <c r="B54" s="45" t="s">
        <v>61</v>
      </c>
      <c r="C54" s="26">
        <v>41371</v>
      </c>
      <c r="D54" s="31" t="s">
        <v>62</v>
      </c>
      <c r="E54" s="31" t="s">
        <v>64</v>
      </c>
      <c r="F54" s="4"/>
      <c r="G54" s="4"/>
      <c r="H54" s="4">
        <f t="shared" si="3"/>
        <v>1</v>
      </c>
      <c r="I54" s="4">
        <f t="shared" si="2"/>
        <v>1</v>
      </c>
      <c r="J54" s="53"/>
    </row>
    <row r="55" spans="1:15" s="18" customFormat="1" ht="78.599999999999994" customHeight="1" x14ac:dyDescent="0.25">
      <c r="A55" s="19"/>
      <c r="B55" s="45" t="s">
        <v>209</v>
      </c>
      <c r="C55" s="26">
        <v>40472</v>
      </c>
      <c r="D55" s="31" t="s">
        <v>62</v>
      </c>
      <c r="E55" s="31" t="s">
        <v>64</v>
      </c>
      <c r="F55" s="10"/>
      <c r="G55" s="4"/>
      <c r="H55" s="4">
        <f t="shared" si="3"/>
        <v>1</v>
      </c>
      <c r="I55" s="4">
        <f t="shared" si="2"/>
        <v>1</v>
      </c>
      <c r="J55" s="53"/>
    </row>
    <row r="56" spans="1:15" s="18" customFormat="1" ht="78.599999999999994" customHeight="1" x14ac:dyDescent="0.25">
      <c r="A56" s="54"/>
      <c r="B56" s="55" t="s">
        <v>266</v>
      </c>
      <c r="C56" s="56">
        <v>40496</v>
      </c>
      <c r="D56" s="60" t="s">
        <v>35</v>
      </c>
      <c r="E56" s="60" t="s">
        <v>36</v>
      </c>
      <c r="F56" s="54"/>
      <c r="G56" s="54"/>
      <c r="H56" s="54">
        <f t="shared" si="3"/>
        <v>1</v>
      </c>
      <c r="I56" s="4">
        <f t="shared" si="2"/>
        <v>1</v>
      </c>
      <c r="J56" s="53"/>
    </row>
    <row r="57" spans="1:15" s="18" customFormat="1" ht="78.599999999999994" customHeight="1" x14ac:dyDescent="0.25">
      <c r="A57" s="10"/>
      <c r="B57" s="27" t="s">
        <v>282</v>
      </c>
      <c r="C57" s="26">
        <v>40211</v>
      </c>
      <c r="D57" s="31" t="s">
        <v>62</v>
      </c>
      <c r="E57" s="31" t="s">
        <v>64</v>
      </c>
      <c r="F57" s="4"/>
      <c r="G57" s="4"/>
      <c r="H57" s="10">
        <v>0.5</v>
      </c>
      <c r="I57" s="4">
        <f t="shared" si="2"/>
        <v>0.5</v>
      </c>
      <c r="J57" s="53"/>
    </row>
    <row r="58" spans="1:15" s="18" customFormat="1" ht="78.599999999999994" customHeight="1" x14ac:dyDescent="0.25">
      <c r="A58" s="10"/>
      <c r="B58" s="27" t="s">
        <v>154</v>
      </c>
      <c r="C58" s="26">
        <v>40494</v>
      </c>
      <c r="D58" s="31" t="s">
        <v>56</v>
      </c>
      <c r="E58" s="31" t="s">
        <v>253</v>
      </c>
      <c r="F58" s="4"/>
      <c r="G58" s="4"/>
      <c r="H58" s="10">
        <f>0.5</f>
        <v>0.5</v>
      </c>
      <c r="I58" s="4">
        <f t="shared" si="2"/>
        <v>0.5</v>
      </c>
      <c r="J58" s="53"/>
    </row>
    <row r="59" spans="1:15" s="18" customFormat="1" ht="78.599999999999994" customHeight="1" x14ac:dyDescent="0.25">
      <c r="A59" s="54"/>
      <c r="B59" s="55" t="s">
        <v>180</v>
      </c>
      <c r="C59" s="56">
        <v>39735</v>
      </c>
      <c r="D59" s="60" t="s">
        <v>47</v>
      </c>
      <c r="E59" s="60" t="s">
        <v>63</v>
      </c>
      <c r="F59" s="54"/>
      <c r="G59" s="54"/>
      <c r="H59" s="54">
        <f>0.5</f>
        <v>0.5</v>
      </c>
      <c r="I59" s="4">
        <f t="shared" si="2"/>
        <v>0.5</v>
      </c>
      <c r="J59" s="53"/>
    </row>
    <row r="60" spans="1:15" s="18" customFormat="1" ht="78.599999999999994" customHeight="1" x14ac:dyDescent="0.25">
      <c r="A60" s="19"/>
      <c r="B60" s="45" t="s">
        <v>206</v>
      </c>
      <c r="C60" s="26">
        <v>40529</v>
      </c>
      <c r="D60" s="60" t="s">
        <v>47</v>
      </c>
      <c r="E60" s="60" t="s">
        <v>63</v>
      </c>
      <c r="F60" s="10"/>
      <c r="G60" s="4"/>
      <c r="H60" s="4">
        <f>0.5</f>
        <v>0.5</v>
      </c>
      <c r="I60" s="4">
        <f t="shared" si="2"/>
        <v>0.5</v>
      </c>
      <c r="J60" s="53"/>
    </row>
    <row r="61" spans="1:15" s="18" customFormat="1" ht="78.599999999999994" customHeight="1" x14ac:dyDescent="0.25">
      <c r="A61" s="101"/>
      <c r="B61" s="45" t="s">
        <v>251</v>
      </c>
      <c r="C61" s="26">
        <v>40627</v>
      </c>
      <c r="D61" s="60" t="s">
        <v>47</v>
      </c>
      <c r="E61" s="31" t="s">
        <v>207</v>
      </c>
      <c r="F61" s="10"/>
      <c r="G61" s="4"/>
      <c r="H61" s="4">
        <f>0.5</f>
        <v>0.5</v>
      </c>
      <c r="I61" s="4">
        <f t="shared" si="2"/>
        <v>0.5</v>
      </c>
      <c r="J61" s="53"/>
    </row>
    <row r="62" spans="1:15" s="18" customFormat="1" ht="78.599999999999994" customHeight="1" x14ac:dyDescent="0.25">
      <c r="A62" s="19"/>
      <c r="B62" s="45" t="s">
        <v>210</v>
      </c>
      <c r="C62" s="26">
        <v>40088</v>
      </c>
      <c r="D62" s="60" t="s">
        <v>47</v>
      </c>
      <c r="E62" s="60" t="s">
        <v>63</v>
      </c>
      <c r="F62" s="10"/>
      <c r="G62" s="4"/>
      <c r="H62" s="4">
        <f>0.5</f>
        <v>0.5</v>
      </c>
      <c r="I62" s="4">
        <f t="shared" si="2"/>
        <v>0.5</v>
      </c>
      <c r="J62" s="53"/>
    </row>
    <row r="63" spans="1:15" s="18" customFormat="1" ht="78.599999999999994" customHeight="1" x14ac:dyDescent="0.25">
      <c r="A63" s="19"/>
      <c r="B63" s="45" t="s">
        <v>215</v>
      </c>
      <c r="C63" s="26">
        <v>39857</v>
      </c>
      <c r="D63" s="31" t="s">
        <v>62</v>
      </c>
      <c r="E63" s="31" t="s">
        <v>64</v>
      </c>
      <c r="F63" s="10"/>
      <c r="G63" s="4"/>
      <c r="H63" s="4">
        <v>0.5</v>
      </c>
      <c r="I63" s="4">
        <f t="shared" si="2"/>
        <v>0.5</v>
      </c>
      <c r="J63" s="53"/>
    </row>
    <row r="64" spans="1:15" s="18" customFormat="1" ht="78.599999999999994" customHeight="1" x14ac:dyDescent="0.25">
      <c r="A64" s="19"/>
      <c r="B64" s="45" t="s">
        <v>216</v>
      </c>
      <c r="C64" s="26">
        <v>39934</v>
      </c>
      <c r="D64" s="60" t="s">
        <v>212</v>
      </c>
      <c r="E64" s="121" t="s">
        <v>211</v>
      </c>
      <c r="F64" s="10"/>
      <c r="G64" s="4"/>
      <c r="H64" s="4">
        <v>0.5</v>
      </c>
      <c r="I64" s="4">
        <f t="shared" si="2"/>
        <v>0.5</v>
      </c>
      <c r="J64" s="53"/>
    </row>
    <row r="65" spans="1:15" s="18" customFormat="1" ht="78.599999999999994" customHeight="1" x14ac:dyDescent="0.25">
      <c r="A65" s="19"/>
      <c r="B65" s="27" t="s">
        <v>108</v>
      </c>
      <c r="C65" s="26">
        <v>40874</v>
      </c>
      <c r="D65" s="31" t="s">
        <v>47</v>
      </c>
      <c r="E65" s="111" t="s">
        <v>63</v>
      </c>
      <c r="F65" s="4"/>
      <c r="G65" s="4"/>
      <c r="H65" s="4">
        <f>0.5</f>
        <v>0.5</v>
      </c>
      <c r="I65" s="4">
        <f t="shared" si="2"/>
        <v>0.5</v>
      </c>
      <c r="J65" s="53"/>
    </row>
    <row r="66" spans="1:15" s="18" customFormat="1" ht="78.599999999999994" customHeight="1" x14ac:dyDescent="0.25">
      <c r="A66" s="10"/>
      <c r="B66" s="27" t="s">
        <v>156</v>
      </c>
      <c r="C66" s="26">
        <v>40444</v>
      </c>
      <c r="D66" s="31" t="s">
        <v>47</v>
      </c>
      <c r="E66" s="31" t="s">
        <v>55</v>
      </c>
      <c r="F66" s="4"/>
      <c r="G66" s="4"/>
      <c r="H66" s="10">
        <f>0.5</f>
        <v>0.5</v>
      </c>
      <c r="I66" s="4">
        <f t="shared" si="2"/>
        <v>0.5</v>
      </c>
      <c r="J66" s="53"/>
    </row>
    <row r="67" spans="1:15" s="18" customFormat="1" ht="78.599999999999994" customHeight="1" x14ac:dyDescent="0.25">
      <c r="A67" s="4"/>
      <c r="B67" s="27" t="s">
        <v>265</v>
      </c>
      <c r="C67" s="26">
        <v>40942</v>
      </c>
      <c r="D67" s="31" t="s">
        <v>179</v>
      </c>
      <c r="E67" s="31" t="s">
        <v>27</v>
      </c>
      <c r="F67" s="4"/>
      <c r="G67" s="4"/>
      <c r="H67" s="4">
        <v>0.5</v>
      </c>
      <c r="I67" s="4">
        <f t="shared" ref="I67:I78" si="4">SUM(F67:H67)</f>
        <v>0.5</v>
      </c>
      <c r="J67" s="53"/>
    </row>
    <row r="68" spans="1:15" s="18" customFormat="1" ht="78.599999999999994" customHeight="1" x14ac:dyDescent="0.25">
      <c r="A68" s="4"/>
      <c r="B68" s="27" t="s">
        <v>278</v>
      </c>
      <c r="C68" s="26">
        <v>40622</v>
      </c>
      <c r="D68" s="31" t="s">
        <v>179</v>
      </c>
      <c r="E68" s="31" t="s">
        <v>27</v>
      </c>
      <c r="F68" s="4"/>
      <c r="G68" s="4"/>
      <c r="H68" s="10">
        <v>0.5</v>
      </c>
      <c r="I68" s="4">
        <f t="shared" si="4"/>
        <v>0.5</v>
      </c>
      <c r="J68" s="53"/>
    </row>
    <row r="69" spans="1:15" s="18" customFormat="1" ht="78.599999999999994" customHeight="1" x14ac:dyDescent="0.25">
      <c r="A69" s="4"/>
      <c r="B69" s="48" t="s">
        <v>286</v>
      </c>
      <c r="C69" s="48">
        <v>41126</v>
      </c>
      <c r="D69" s="31" t="s">
        <v>179</v>
      </c>
      <c r="E69" s="31" t="s">
        <v>27</v>
      </c>
      <c r="F69" s="4"/>
      <c r="G69" s="4"/>
      <c r="H69" s="4">
        <v>0.5</v>
      </c>
      <c r="I69" s="4">
        <f t="shared" si="4"/>
        <v>0.5</v>
      </c>
      <c r="J69" s="53"/>
    </row>
    <row r="70" spans="1:15" s="18" customFormat="1" ht="78.599999999999994" customHeight="1" x14ac:dyDescent="0.25">
      <c r="A70" s="19"/>
      <c r="B70" s="45" t="s">
        <v>267</v>
      </c>
      <c r="C70" s="26">
        <v>39871</v>
      </c>
      <c r="D70" s="31" t="s">
        <v>35</v>
      </c>
      <c r="E70" s="25" t="s">
        <v>36</v>
      </c>
      <c r="F70" s="4"/>
      <c r="G70" s="4"/>
      <c r="H70" s="4">
        <v>0.5</v>
      </c>
      <c r="I70" s="4">
        <f t="shared" si="4"/>
        <v>0.5</v>
      </c>
      <c r="J70" s="53"/>
    </row>
    <row r="71" spans="1:15" s="18" customFormat="1" ht="78.599999999999994" customHeight="1" x14ac:dyDescent="0.25">
      <c r="A71" s="10"/>
      <c r="B71" s="27" t="s">
        <v>170</v>
      </c>
      <c r="C71" s="26">
        <v>41046</v>
      </c>
      <c r="D71" s="31" t="s">
        <v>152</v>
      </c>
      <c r="E71" s="31" t="s">
        <v>153</v>
      </c>
      <c r="F71" s="4"/>
      <c r="G71" s="4"/>
      <c r="H71" s="10">
        <f>0.5</f>
        <v>0.5</v>
      </c>
      <c r="I71" s="4">
        <f t="shared" si="4"/>
        <v>0.5</v>
      </c>
      <c r="J71" s="53"/>
    </row>
    <row r="72" spans="1:15" s="18" customFormat="1" ht="78.599999999999994" customHeight="1" x14ac:dyDescent="0.25">
      <c r="A72" s="19"/>
      <c r="B72" s="45" t="s">
        <v>287</v>
      </c>
      <c r="C72" s="26">
        <v>40554</v>
      </c>
      <c r="D72" s="31" t="s">
        <v>179</v>
      </c>
      <c r="E72" s="45" t="s">
        <v>43</v>
      </c>
      <c r="F72" s="4"/>
      <c r="G72" s="4"/>
      <c r="H72" s="4">
        <f>0.5</f>
        <v>0.5</v>
      </c>
      <c r="I72" s="4">
        <f t="shared" si="4"/>
        <v>0.5</v>
      </c>
      <c r="J72" s="53"/>
    </row>
    <row r="73" spans="1:15" s="18" customFormat="1" ht="78.599999999999994" customHeight="1" x14ac:dyDescent="0.25">
      <c r="A73" s="19"/>
      <c r="B73" s="45" t="s">
        <v>299</v>
      </c>
      <c r="C73" s="26">
        <v>40161</v>
      </c>
      <c r="D73" s="31" t="s">
        <v>50</v>
      </c>
      <c r="E73" s="31" t="s">
        <v>51</v>
      </c>
      <c r="F73" s="4"/>
      <c r="G73" s="4"/>
      <c r="H73" s="4">
        <f>0.5</f>
        <v>0.5</v>
      </c>
      <c r="I73" s="4">
        <f t="shared" si="4"/>
        <v>0.5</v>
      </c>
      <c r="J73" s="53"/>
    </row>
    <row r="74" spans="1:15" s="18" customFormat="1" ht="78.599999999999994" customHeight="1" x14ac:dyDescent="0.25">
      <c r="A74" s="19"/>
      <c r="B74" s="45" t="s">
        <v>289</v>
      </c>
      <c r="C74" s="26">
        <v>40274</v>
      </c>
      <c r="D74" s="31" t="s">
        <v>179</v>
      </c>
      <c r="E74" s="31" t="s">
        <v>290</v>
      </c>
      <c r="F74" s="4"/>
      <c r="G74" s="4"/>
      <c r="H74" s="4">
        <f>0.5</f>
        <v>0.5</v>
      </c>
      <c r="I74" s="4">
        <f t="shared" si="4"/>
        <v>0.5</v>
      </c>
      <c r="J74" s="53"/>
    </row>
    <row r="75" spans="1:15" s="18" customFormat="1" ht="78.599999999999994" customHeight="1" x14ac:dyDescent="0.25">
      <c r="A75" s="19"/>
      <c r="B75" s="27" t="s">
        <v>85</v>
      </c>
      <c r="C75" s="26">
        <v>41006</v>
      </c>
      <c r="D75" s="31" t="s">
        <v>35</v>
      </c>
      <c r="E75" s="25" t="s">
        <v>36</v>
      </c>
      <c r="F75" s="4"/>
      <c r="G75" s="4"/>
      <c r="H75" s="4"/>
      <c r="I75" s="4">
        <f t="shared" si="4"/>
        <v>0</v>
      </c>
      <c r="J75" s="53"/>
    </row>
    <row r="76" spans="1:15" s="18" customFormat="1" ht="78.599999999999994" customHeight="1" x14ac:dyDescent="0.25">
      <c r="A76" s="54"/>
      <c r="B76" s="55" t="s">
        <v>95</v>
      </c>
      <c r="C76" s="56">
        <v>40457</v>
      </c>
      <c r="D76" s="60" t="s">
        <v>35</v>
      </c>
      <c r="E76" s="60" t="s">
        <v>36</v>
      </c>
      <c r="F76" s="54"/>
      <c r="G76" s="54"/>
      <c r="H76" s="54"/>
      <c r="I76" s="4">
        <f t="shared" si="4"/>
        <v>0</v>
      </c>
      <c r="J76" s="53"/>
    </row>
    <row r="77" spans="1:15" s="18" customFormat="1" ht="78.599999999999994" customHeight="1" x14ac:dyDescent="0.25">
      <c r="A77" s="4"/>
      <c r="B77" s="27" t="s">
        <v>29</v>
      </c>
      <c r="C77" s="26">
        <v>40357</v>
      </c>
      <c r="D77" s="31" t="s">
        <v>35</v>
      </c>
      <c r="E77" s="31" t="s">
        <v>36</v>
      </c>
      <c r="F77" s="4"/>
      <c r="G77" s="4"/>
      <c r="H77" s="4"/>
      <c r="I77" s="4">
        <f t="shared" si="4"/>
        <v>0</v>
      </c>
      <c r="J77" s="53"/>
    </row>
    <row r="78" spans="1:15" s="18" customFormat="1" ht="78.599999999999994" customHeight="1" x14ac:dyDescent="0.25">
      <c r="A78" s="19"/>
      <c r="B78" s="45" t="s">
        <v>83</v>
      </c>
      <c r="C78" s="26">
        <v>40819</v>
      </c>
      <c r="D78" s="31" t="s">
        <v>35</v>
      </c>
      <c r="E78" s="31" t="s">
        <v>188</v>
      </c>
      <c r="F78" s="4"/>
      <c r="G78" s="4"/>
      <c r="H78" s="4"/>
      <c r="I78" s="4">
        <f t="shared" si="4"/>
        <v>0</v>
      </c>
      <c r="J78" s="53"/>
    </row>
    <row r="79" spans="1:15" s="18" customFormat="1" ht="78.599999999999994" customHeight="1" x14ac:dyDescent="0.25">
      <c r="A79" s="77"/>
      <c r="B79" s="78"/>
      <c r="C79" s="67"/>
      <c r="D79" s="40"/>
      <c r="E79" s="30"/>
      <c r="F79" s="79"/>
      <c r="G79" s="12"/>
      <c r="H79" s="12"/>
      <c r="I79" s="12"/>
      <c r="J79" s="53"/>
    </row>
    <row r="80" spans="1:15" x14ac:dyDescent="0.25">
      <c r="J80" s="143" t="s">
        <v>4</v>
      </c>
      <c r="K80" s="143"/>
      <c r="L80" s="143"/>
      <c r="M80" s="143"/>
      <c r="N80" s="143"/>
      <c r="O80" s="143"/>
    </row>
    <row r="81" spans="10:15" x14ac:dyDescent="0.25">
      <c r="J81" s="144" t="s">
        <v>6</v>
      </c>
      <c r="K81" s="144"/>
      <c r="L81" s="144" t="s">
        <v>5</v>
      </c>
      <c r="M81" s="144"/>
      <c r="N81" s="144" t="s">
        <v>3</v>
      </c>
      <c r="O81" s="144"/>
    </row>
    <row r="82" spans="10:15" x14ac:dyDescent="0.25">
      <c r="J82" s="93" t="s">
        <v>20</v>
      </c>
      <c r="K82" s="5" t="s">
        <v>8</v>
      </c>
      <c r="L82" s="2" t="s">
        <v>16</v>
      </c>
      <c r="M82" s="5" t="s">
        <v>8</v>
      </c>
      <c r="N82" s="2" t="s">
        <v>7</v>
      </c>
      <c r="O82" s="5" t="s">
        <v>8</v>
      </c>
    </row>
    <row r="83" spans="10:15" ht="39.6" customHeight="1" x14ac:dyDescent="0.25">
      <c r="J83" s="94" t="s">
        <v>21</v>
      </c>
      <c r="K83" s="5" t="s">
        <v>10</v>
      </c>
      <c r="L83" s="2" t="s">
        <v>17</v>
      </c>
      <c r="M83" s="5" t="s">
        <v>12</v>
      </c>
      <c r="N83" s="2" t="s">
        <v>9</v>
      </c>
      <c r="O83" s="5" t="s">
        <v>10</v>
      </c>
    </row>
    <row r="84" spans="10:15" x14ac:dyDescent="0.25">
      <c r="J84" s="93" t="s">
        <v>22</v>
      </c>
      <c r="K84" s="5" t="s">
        <v>12</v>
      </c>
      <c r="L84" s="2" t="s">
        <v>18</v>
      </c>
      <c r="M84" s="5" t="s">
        <v>13</v>
      </c>
      <c r="N84" s="2" t="s">
        <v>11</v>
      </c>
      <c r="O84" s="5" t="s">
        <v>12</v>
      </c>
    </row>
    <row r="85" spans="10:15" x14ac:dyDescent="0.25">
      <c r="J85" s="93" t="s">
        <v>23</v>
      </c>
      <c r="K85" s="5" t="s">
        <v>13</v>
      </c>
      <c r="L85" s="2" t="s">
        <v>19</v>
      </c>
      <c r="M85" s="5" t="s">
        <v>14</v>
      </c>
      <c r="N85" s="2"/>
      <c r="O85" s="5"/>
    </row>
    <row r="86" spans="10:15" x14ac:dyDescent="0.25">
      <c r="J86" s="93" t="s">
        <v>24</v>
      </c>
      <c r="K86" s="5" t="s">
        <v>14</v>
      </c>
      <c r="L86" s="4"/>
      <c r="M86" s="6"/>
      <c r="N86" s="2" t="s">
        <v>15</v>
      </c>
      <c r="O86" s="5"/>
    </row>
    <row r="87" spans="10:15" x14ac:dyDescent="0.25">
      <c r="J87" s="93"/>
      <c r="K87" s="5"/>
      <c r="L87" s="4"/>
      <c r="M87" s="6"/>
      <c r="N87" s="2" t="s">
        <v>77</v>
      </c>
      <c r="O87" s="7" t="s">
        <v>76</v>
      </c>
    </row>
    <row r="88" spans="10:15" x14ac:dyDescent="0.25">
      <c r="J88" s="95"/>
      <c r="K88" s="1"/>
    </row>
    <row r="90" spans="10:15" x14ac:dyDescent="0.25">
      <c r="J90" s="4" t="s">
        <v>6</v>
      </c>
      <c r="K90" s="4" t="s">
        <v>5</v>
      </c>
      <c r="L90" s="4" t="s">
        <v>3</v>
      </c>
      <c r="M90" s="4"/>
      <c r="N90" s="4"/>
      <c r="O90" s="4"/>
    </row>
    <row r="91" spans="10:15" x14ac:dyDescent="0.25">
      <c r="J91" s="4" t="s">
        <v>246</v>
      </c>
      <c r="K91" s="4" t="s">
        <v>14</v>
      </c>
      <c r="L91" s="4" t="s">
        <v>247</v>
      </c>
      <c r="M91" s="4" t="s">
        <v>13</v>
      </c>
      <c r="N91" s="4" t="s">
        <v>7</v>
      </c>
      <c r="O91" s="4" t="s">
        <v>248</v>
      </c>
    </row>
    <row r="92" spans="10:15" x14ac:dyDescent="0.25">
      <c r="J92" s="4"/>
      <c r="K92" s="4"/>
      <c r="L92" s="4" t="s">
        <v>249</v>
      </c>
      <c r="M92" s="4" t="s">
        <v>80</v>
      </c>
      <c r="N92" s="4" t="s">
        <v>9</v>
      </c>
      <c r="O92" s="4" t="s">
        <v>13</v>
      </c>
    </row>
    <row r="93" spans="10:15" x14ac:dyDescent="0.25">
      <c r="J93" s="4"/>
      <c r="K93" s="4"/>
      <c r="L93" s="4"/>
      <c r="M93" s="4"/>
      <c r="N93" s="4" t="s">
        <v>11</v>
      </c>
      <c r="O93" s="4" t="s">
        <v>250</v>
      </c>
    </row>
    <row r="94" spans="10:15" x14ac:dyDescent="0.25">
      <c r="J94" s="4"/>
      <c r="K94" s="4"/>
      <c r="L94" s="4"/>
      <c r="M94" s="4"/>
      <c r="N94" s="4" t="s">
        <v>15</v>
      </c>
      <c r="O94" s="4">
        <v>0.5</v>
      </c>
    </row>
    <row r="95" spans="10:15" x14ac:dyDescent="0.25">
      <c r="J95" s="4"/>
      <c r="K95" s="4"/>
      <c r="L95" s="4"/>
      <c r="M95" s="4"/>
      <c r="N95" s="4"/>
      <c r="O95" s="4"/>
    </row>
  </sheetData>
  <autoFilter ref="A1:I71" xr:uid="{00000000-0009-0000-0000-000009000000}">
    <sortState ref="A2:I78">
      <sortCondition descending="1" ref="I1:I71"/>
    </sortState>
  </autoFilter>
  <sortState ref="A2:O78">
    <sortCondition descending="1" ref="I2:I78"/>
  </sortState>
  <mergeCells count="4">
    <mergeCell ref="N81:O81"/>
    <mergeCell ref="L81:M81"/>
    <mergeCell ref="J80:O80"/>
    <mergeCell ref="J81:K81"/>
  </mergeCells>
  <conditionalFormatting sqref="B80:B65538 B47:B50 B38:B43 B1 B3:B18">
    <cfRule type="duplicateValues" dxfId="13" priority="30" stopIfTrue="1"/>
  </conditionalFormatting>
  <conditionalFormatting sqref="B80:B65538 B47:B50 B33:B43 B31 B1 B3:B26">
    <cfRule type="duplicateValues" dxfId="12" priority="29" stopIfTrue="1"/>
  </conditionalFormatting>
  <conditionalFormatting sqref="B27">
    <cfRule type="duplicateValues" dxfId="11" priority="28" stopIfTrue="1"/>
  </conditionalFormatting>
  <conditionalFormatting sqref="B28">
    <cfRule type="duplicateValues" dxfId="10" priority="27" stopIfTrue="1"/>
  </conditionalFormatting>
  <conditionalFormatting sqref="B29">
    <cfRule type="duplicateValues" dxfId="9" priority="25" stopIfTrue="1"/>
  </conditionalFormatting>
  <conditionalFormatting sqref="B30">
    <cfRule type="duplicateValues" dxfId="8" priority="21" stopIfTrue="1"/>
  </conditionalFormatting>
  <conditionalFormatting sqref="B45:B46">
    <cfRule type="duplicateValues" dxfId="7" priority="42" stopIfTrue="1"/>
  </conditionalFormatting>
  <conditionalFormatting sqref="B52">
    <cfRule type="duplicateValues" dxfId="6" priority="15" stopIfTrue="1"/>
  </conditionalFormatting>
  <conditionalFormatting sqref="B53">
    <cfRule type="duplicateValues" dxfId="5" priority="7" stopIfTrue="1"/>
  </conditionalFormatting>
  <conditionalFormatting sqref="B32">
    <cfRule type="duplicateValues" dxfId="4" priority="50" stopIfTrue="1"/>
  </conditionalFormatting>
  <conditionalFormatting sqref="B44">
    <cfRule type="duplicateValues" dxfId="3" priority="3" stopIfTrue="1"/>
  </conditionalFormatting>
  <conditionalFormatting sqref="B44">
    <cfRule type="duplicateValues" dxfId="2" priority="2" stopIfTrue="1"/>
  </conditionalFormatting>
  <conditionalFormatting sqref="B55:B79">
    <cfRule type="duplicateValues" dxfId="1" priority="146" stopIfTrue="1"/>
  </conditionalFormatting>
  <conditionalFormatting sqref="B2">
    <cfRule type="duplicateValues" dxfId="0" priority="1" stopIfTrue="1"/>
  </conditionalFormatting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O16"/>
  <sheetViews>
    <sheetView workbookViewId="0">
      <selection activeCell="G8" sqref="G8"/>
    </sheetView>
  </sheetViews>
  <sheetFormatPr defaultColWidth="8.85546875" defaultRowHeight="15" x14ac:dyDescent="0.25"/>
  <cols>
    <col min="1" max="1" width="27.140625" style="13" customWidth="1"/>
    <col min="2" max="2" width="24.42578125" style="24" customWidth="1"/>
    <col min="3" max="3" width="20.85546875" style="24" customWidth="1"/>
    <col min="4" max="4" width="11.42578125" style="24" customWidth="1"/>
    <col min="5" max="5" width="8.85546875" style="24"/>
    <col min="6" max="6" width="20.140625" style="13" customWidth="1"/>
    <col min="7" max="7" width="10.5703125" style="13" customWidth="1"/>
    <col min="8" max="8" width="8.85546875" style="13"/>
    <col min="9" max="9" width="7.42578125" style="13" bestFit="1" customWidth="1"/>
    <col min="10" max="10" width="23.85546875" style="13" customWidth="1"/>
    <col min="11" max="13" width="8.85546875" style="13"/>
    <col min="14" max="14" width="11.42578125" style="13" customWidth="1"/>
    <col min="15" max="16384" width="8.85546875" style="13"/>
  </cols>
  <sheetData>
    <row r="1" spans="1:15" ht="44.45" customHeight="1" x14ac:dyDescent="0.25">
      <c r="A1" s="20" t="s">
        <v>26</v>
      </c>
      <c r="B1" s="20" t="s">
        <v>0</v>
      </c>
      <c r="C1" s="20" t="s">
        <v>78</v>
      </c>
      <c r="D1" s="20" t="s">
        <v>1</v>
      </c>
      <c r="E1" s="20" t="s">
        <v>2</v>
      </c>
      <c r="F1" s="29" t="s">
        <v>6</v>
      </c>
      <c r="G1" s="8" t="s">
        <v>5</v>
      </c>
      <c r="H1" s="8" t="s">
        <v>3</v>
      </c>
      <c r="I1" s="9" t="s">
        <v>25</v>
      </c>
    </row>
    <row r="2" spans="1:15" ht="27" customHeight="1" x14ac:dyDescent="0.25">
      <c r="A2" s="12"/>
      <c r="B2" s="30"/>
      <c r="C2" s="30"/>
      <c r="D2" s="30"/>
      <c r="E2" s="30"/>
      <c r="F2" s="12"/>
      <c r="G2" s="12"/>
      <c r="H2" s="12"/>
      <c r="I2" s="12"/>
      <c r="J2" s="12"/>
    </row>
    <row r="3" spans="1:15" ht="20.45" customHeight="1" x14ac:dyDescent="0.25">
      <c r="A3" s="12"/>
      <c r="B3" s="30"/>
      <c r="C3" s="30"/>
      <c r="D3" s="30"/>
      <c r="E3" s="30"/>
      <c r="F3" s="12"/>
      <c r="G3" s="12"/>
      <c r="H3" s="12"/>
      <c r="I3" s="12"/>
      <c r="J3" s="12"/>
      <c r="K3" s="18"/>
      <c r="L3" s="18"/>
      <c r="M3" s="18"/>
      <c r="N3" s="18"/>
      <c r="O3" s="18"/>
    </row>
    <row r="4" spans="1:15" ht="21.6" customHeight="1" x14ac:dyDescent="0.25">
      <c r="A4" s="12"/>
      <c r="B4" s="23"/>
      <c r="C4" s="23"/>
      <c r="D4" s="30"/>
      <c r="E4" s="30"/>
      <c r="F4" s="12"/>
      <c r="G4" s="12"/>
      <c r="H4" s="12"/>
      <c r="I4" s="12"/>
      <c r="J4" s="12"/>
      <c r="K4" s="18"/>
      <c r="L4" s="18"/>
      <c r="M4" s="18"/>
      <c r="N4" s="18"/>
      <c r="O4" s="18"/>
    </row>
    <row r="5" spans="1:15" ht="20.100000000000001" customHeight="1" x14ac:dyDescent="0.25">
      <c r="A5" s="12"/>
      <c r="B5" s="30"/>
      <c r="C5" s="30"/>
      <c r="D5" s="30"/>
      <c r="E5" s="30"/>
      <c r="F5" s="12"/>
      <c r="G5" s="12"/>
      <c r="H5" s="12"/>
      <c r="I5" s="12"/>
      <c r="J5" s="12"/>
      <c r="K5" s="18"/>
      <c r="L5" s="18"/>
      <c r="M5" s="18"/>
      <c r="N5" s="18"/>
      <c r="O5" s="18"/>
    </row>
    <row r="8" spans="1:15" x14ac:dyDescent="0.25">
      <c r="J8" s="145" t="s">
        <v>4</v>
      </c>
      <c r="K8" s="146"/>
      <c r="L8" s="146"/>
      <c r="M8" s="146"/>
      <c r="N8" s="146"/>
      <c r="O8" s="147"/>
    </row>
    <row r="9" spans="1:15" x14ac:dyDescent="0.25">
      <c r="J9" s="148" t="s">
        <v>6</v>
      </c>
      <c r="K9" s="149"/>
      <c r="L9" s="148" t="s">
        <v>5</v>
      </c>
      <c r="M9" s="149"/>
      <c r="N9" s="148" t="s">
        <v>3</v>
      </c>
      <c r="O9" s="149"/>
    </row>
    <row r="10" spans="1:15" x14ac:dyDescent="0.25">
      <c r="J10" s="2" t="s">
        <v>20</v>
      </c>
      <c r="K10" s="5" t="s">
        <v>8</v>
      </c>
      <c r="L10" s="2" t="s">
        <v>16</v>
      </c>
      <c r="M10" s="5" t="s">
        <v>8</v>
      </c>
      <c r="N10" s="2" t="s">
        <v>7</v>
      </c>
      <c r="O10" s="5" t="s">
        <v>8</v>
      </c>
    </row>
    <row r="11" spans="1:15" ht="39.6" customHeight="1" x14ac:dyDescent="0.25">
      <c r="J11" s="3" t="s">
        <v>21</v>
      </c>
      <c r="K11" s="5" t="s">
        <v>10</v>
      </c>
      <c r="L11" s="2" t="s">
        <v>17</v>
      </c>
      <c r="M11" s="5" t="s">
        <v>12</v>
      </c>
      <c r="N11" s="2" t="s">
        <v>9</v>
      </c>
      <c r="O11" s="5" t="s">
        <v>10</v>
      </c>
    </row>
    <row r="12" spans="1:15" x14ac:dyDescent="0.25">
      <c r="J12" s="2" t="s">
        <v>22</v>
      </c>
      <c r="K12" s="5" t="s">
        <v>12</v>
      </c>
      <c r="L12" s="2" t="s">
        <v>18</v>
      </c>
      <c r="M12" s="5" t="s">
        <v>13</v>
      </c>
      <c r="N12" s="2" t="s">
        <v>11</v>
      </c>
      <c r="O12" s="5" t="s">
        <v>12</v>
      </c>
    </row>
    <row r="13" spans="1:15" x14ac:dyDescent="0.25">
      <c r="J13" s="2" t="s">
        <v>23</v>
      </c>
      <c r="K13" s="5" t="s">
        <v>13</v>
      </c>
      <c r="L13" s="2" t="s">
        <v>19</v>
      </c>
      <c r="M13" s="5" t="s">
        <v>14</v>
      </c>
      <c r="N13" s="2"/>
      <c r="O13" s="5"/>
    </row>
    <row r="14" spans="1:15" x14ac:dyDescent="0.25">
      <c r="J14" s="2" t="s">
        <v>24</v>
      </c>
      <c r="K14" s="5" t="s">
        <v>14</v>
      </c>
      <c r="L14" s="4"/>
      <c r="M14" s="6"/>
      <c r="N14" s="2" t="s">
        <v>15</v>
      </c>
      <c r="O14" s="5"/>
    </row>
    <row r="15" spans="1:15" x14ac:dyDescent="0.25">
      <c r="J15" s="2"/>
      <c r="K15" s="5"/>
      <c r="L15" s="4"/>
      <c r="M15" s="6"/>
      <c r="N15" s="2" t="s">
        <v>77</v>
      </c>
      <c r="O15" s="7" t="s">
        <v>76</v>
      </c>
    </row>
    <row r="16" spans="1:15" x14ac:dyDescent="0.25">
      <c r="J16" s="1"/>
      <c r="K16" s="1"/>
    </row>
  </sheetData>
  <mergeCells count="4">
    <mergeCell ref="J8:O8"/>
    <mergeCell ref="J9:K9"/>
    <mergeCell ref="L9:M9"/>
    <mergeCell ref="N9:O9"/>
  </mergeCells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O25"/>
  <sheetViews>
    <sheetView zoomScale="80" zoomScaleNormal="80" workbookViewId="0">
      <selection activeCell="B5" sqref="B5"/>
    </sheetView>
  </sheetViews>
  <sheetFormatPr defaultRowHeight="15" x14ac:dyDescent="0.25"/>
  <cols>
    <col min="1" max="1" width="17" customWidth="1"/>
    <col min="2" max="2" width="24.42578125" style="50" customWidth="1"/>
    <col min="3" max="3" width="15.140625" style="24" customWidth="1"/>
    <col min="4" max="4" width="14.42578125" style="24" customWidth="1"/>
    <col min="5" max="5" width="10.42578125" style="24" customWidth="1"/>
    <col min="6" max="6" width="18.5703125" customWidth="1"/>
    <col min="7" max="7" width="10.5703125" customWidth="1"/>
    <col min="9" max="9" width="11.7109375" customWidth="1"/>
    <col min="10" max="10" width="23.85546875" customWidth="1"/>
    <col min="14" max="14" width="11.42578125" customWidth="1"/>
  </cols>
  <sheetData>
    <row r="1" spans="1:15" ht="38.25" customHeight="1" x14ac:dyDescent="0.25">
      <c r="A1" s="21" t="s">
        <v>26</v>
      </c>
      <c r="B1" s="49" t="s">
        <v>0</v>
      </c>
      <c r="C1" s="49" t="s">
        <v>78</v>
      </c>
      <c r="D1" s="64" t="s">
        <v>1</v>
      </c>
      <c r="E1" s="64" t="s">
        <v>2</v>
      </c>
      <c r="F1" s="49" t="s">
        <v>6</v>
      </c>
      <c r="G1" s="22" t="s">
        <v>5</v>
      </c>
      <c r="H1" s="22" t="s">
        <v>3</v>
      </c>
      <c r="I1" s="65" t="s">
        <v>145</v>
      </c>
    </row>
    <row r="2" spans="1:15" s="70" customFormat="1" ht="78.599999999999994" customHeight="1" x14ac:dyDescent="0.25">
      <c r="A2" s="19"/>
      <c r="B2" s="128" t="s">
        <v>147</v>
      </c>
      <c r="C2" s="122">
        <v>42359</v>
      </c>
      <c r="D2" s="120" t="s">
        <v>35</v>
      </c>
      <c r="E2" s="119" t="s">
        <v>36</v>
      </c>
      <c r="F2" s="29">
        <f>2+2+1</f>
        <v>5</v>
      </c>
      <c r="G2" s="29">
        <f>1+1+1</f>
        <v>3</v>
      </c>
      <c r="H2" s="29">
        <f>5+5+5</f>
        <v>15</v>
      </c>
      <c r="I2" s="69">
        <f>F2+G2+H2</f>
        <v>23</v>
      </c>
    </row>
    <row r="3" spans="1:15" s="70" customFormat="1" ht="78.599999999999994" customHeight="1" x14ac:dyDescent="0.25">
      <c r="A3" s="68"/>
      <c r="B3" s="128" t="s">
        <v>82</v>
      </c>
      <c r="C3" s="131">
        <v>41619</v>
      </c>
      <c r="D3" s="130" t="s">
        <v>35</v>
      </c>
      <c r="E3" s="120" t="s">
        <v>36</v>
      </c>
      <c r="F3" s="29">
        <f>2+1</f>
        <v>3</v>
      </c>
      <c r="G3" s="29">
        <f>5+5</f>
        <v>10</v>
      </c>
      <c r="H3" s="29">
        <f>5+5</f>
        <v>10</v>
      </c>
      <c r="I3" s="69">
        <f>SUM(F3:H3)</f>
        <v>23</v>
      </c>
      <c r="J3" s="76"/>
      <c r="K3" s="76"/>
      <c r="L3" s="76"/>
      <c r="M3" s="76"/>
      <c r="N3" s="76"/>
      <c r="O3" s="76"/>
    </row>
    <row r="4" spans="1:15" s="76" customFormat="1" ht="78.599999999999994" customHeight="1" x14ac:dyDescent="0.25">
      <c r="A4" s="75"/>
      <c r="B4" s="134" t="s">
        <v>197</v>
      </c>
      <c r="C4" s="135">
        <v>41594</v>
      </c>
      <c r="D4" s="136" t="s">
        <v>179</v>
      </c>
      <c r="E4" s="137" t="s">
        <v>43</v>
      </c>
      <c r="F4" s="75">
        <f>2+1</f>
        <v>3</v>
      </c>
      <c r="G4" s="75">
        <f>2+2</f>
        <v>4</v>
      </c>
      <c r="H4" s="75">
        <f>5+5</f>
        <v>10</v>
      </c>
      <c r="I4" s="138">
        <f>SUM(F4:H4)</f>
        <v>17</v>
      </c>
      <c r="J4" s="18"/>
      <c r="K4" s="18"/>
      <c r="L4" s="18"/>
      <c r="M4" s="18"/>
      <c r="N4" s="18"/>
      <c r="O4" s="18"/>
    </row>
    <row r="5" spans="1:15" s="18" customFormat="1" ht="78.599999999999994" customHeight="1" x14ac:dyDescent="0.25">
      <c r="A5" s="68"/>
      <c r="B5" s="128" t="s">
        <v>146</v>
      </c>
      <c r="C5" s="122">
        <v>41904</v>
      </c>
      <c r="D5" s="120" t="s">
        <v>35</v>
      </c>
      <c r="E5" s="120" t="s">
        <v>36</v>
      </c>
      <c r="F5" s="71">
        <f>2+1</f>
        <v>3</v>
      </c>
      <c r="G5" s="29">
        <f>2+2</f>
        <v>4</v>
      </c>
      <c r="H5" s="29">
        <f>3+4</f>
        <v>7</v>
      </c>
      <c r="I5" s="29">
        <f>SUM(F5:H5)</f>
        <v>14</v>
      </c>
      <c r="J5" s="70"/>
      <c r="K5" s="70"/>
      <c r="L5" s="70"/>
      <c r="M5" s="70"/>
      <c r="N5" s="70"/>
      <c r="O5" s="70"/>
    </row>
    <row r="6" spans="1:15" s="18" customFormat="1" ht="78.599999999999994" customHeight="1" x14ac:dyDescent="0.25">
      <c r="A6" s="19"/>
      <c r="B6" s="45" t="s">
        <v>268</v>
      </c>
      <c r="C6" s="26">
        <v>42623</v>
      </c>
      <c r="D6" s="25" t="s">
        <v>35</v>
      </c>
      <c r="E6" s="39" t="s">
        <v>36</v>
      </c>
      <c r="F6" s="10">
        <f>2+1</f>
        <v>3</v>
      </c>
      <c r="G6" s="4">
        <f>1+1</f>
        <v>2</v>
      </c>
      <c r="H6" s="4">
        <f>4+3</f>
        <v>7</v>
      </c>
      <c r="I6" s="4">
        <f>SUM(F6:H6)</f>
        <v>12</v>
      </c>
    </row>
    <row r="7" spans="1:15" s="18" customFormat="1" ht="78.599999999999994" customHeight="1" x14ac:dyDescent="0.25">
      <c r="A7" s="19"/>
      <c r="B7" s="45" t="s">
        <v>269</v>
      </c>
      <c r="C7" s="26">
        <v>41912</v>
      </c>
      <c r="D7" s="25" t="s">
        <v>179</v>
      </c>
      <c r="E7" s="39" t="s">
        <v>270</v>
      </c>
      <c r="F7" s="10">
        <f>2+1</f>
        <v>3</v>
      </c>
      <c r="G7" s="4">
        <f>1+1</f>
        <v>2</v>
      </c>
      <c r="H7" s="4">
        <f>3+4</f>
        <v>7</v>
      </c>
      <c r="I7" s="4">
        <f>SUM(F7:H7)</f>
        <v>12</v>
      </c>
    </row>
    <row r="8" spans="1:15" s="18" customFormat="1" ht="78.599999999999994" customHeight="1" x14ac:dyDescent="0.25">
      <c r="A8" s="19"/>
      <c r="B8" s="45" t="s">
        <v>201</v>
      </c>
      <c r="C8" s="26">
        <v>42104</v>
      </c>
      <c r="D8" s="39" t="s">
        <v>179</v>
      </c>
      <c r="E8" s="39" t="s">
        <v>27</v>
      </c>
      <c r="F8" s="4">
        <f>2</f>
        <v>2</v>
      </c>
      <c r="G8" s="4">
        <f>1</f>
        <v>1</v>
      </c>
      <c r="H8" s="4">
        <f>4+0.5+0.5</f>
        <v>5</v>
      </c>
      <c r="I8" s="4">
        <f>F8+G8+H8</f>
        <v>8</v>
      </c>
    </row>
    <row r="9" spans="1:15" s="18" customFormat="1" ht="78.599999999999994" customHeight="1" x14ac:dyDescent="0.25">
      <c r="A9" s="19"/>
      <c r="B9" s="45"/>
      <c r="C9" s="27"/>
      <c r="D9" s="25"/>
      <c r="E9" s="25"/>
      <c r="F9" s="4"/>
      <c r="G9" s="4"/>
      <c r="H9" s="4"/>
      <c r="I9" s="4"/>
    </row>
    <row r="11" spans="1:15" x14ac:dyDescent="0.25">
      <c r="J11" s="143" t="s">
        <v>4</v>
      </c>
      <c r="K11" s="143"/>
      <c r="L11" s="143"/>
      <c r="M11" s="143"/>
      <c r="N11" s="143"/>
      <c r="O11" s="143"/>
    </row>
    <row r="12" spans="1:15" x14ac:dyDescent="0.25">
      <c r="J12" s="144" t="s">
        <v>6</v>
      </c>
      <c r="K12" s="144"/>
      <c r="L12" s="144" t="s">
        <v>5</v>
      </c>
      <c r="M12" s="144"/>
      <c r="N12" s="144" t="s">
        <v>3</v>
      </c>
      <c r="O12" s="144"/>
    </row>
    <row r="13" spans="1:15" x14ac:dyDescent="0.25">
      <c r="J13" s="2" t="s">
        <v>20</v>
      </c>
      <c r="K13" s="5" t="s">
        <v>8</v>
      </c>
      <c r="L13" s="2" t="s">
        <v>16</v>
      </c>
      <c r="M13" s="5" t="s">
        <v>8</v>
      </c>
      <c r="N13" s="2" t="s">
        <v>7</v>
      </c>
      <c r="O13" s="5" t="s">
        <v>8</v>
      </c>
    </row>
    <row r="14" spans="1:15" ht="39.6" customHeight="1" x14ac:dyDescent="0.25">
      <c r="J14" s="3" t="s">
        <v>21</v>
      </c>
      <c r="K14" s="5" t="s">
        <v>10</v>
      </c>
      <c r="L14" s="2" t="s">
        <v>17</v>
      </c>
      <c r="M14" s="5" t="s">
        <v>12</v>
      </c>
      <c r="N14" s="2" t="s">
        <v>9</v>
      </c>
      <c r="O14" s="5" t="s">
        <v>10</v>
      </c>
    </row>
    <row r="15" spans="1:15" x14ac:dyDescent="0.25">
      <c r="J15" s="2" t="s">
        <v>22</v>
      </c>
      <c r="K15" s="5" t="s">
        <v>12</v>
      </c>
      <c r="L15" s="2" t="s">
        <v>18</v>
      </c>
      <c r="M15" s="5" t="s">
        <v>13</v>
      </c>
      <c r="N15" s="2" t="s">
        <v>11</v>
      </c>
      <c r="O15" s="5" t="s">
        <v>12</v>
      </c>
    </row>
    <row r="16" spans="1:15" x14ac:dyDescent="0.25">
      <c r="J16" s="2" t="s">
        <v>23</v>
      </c>
      <c r="K16" s="5" t="s">
        <v>13</v>
      </c>
      <c r="L16" s="2" t="s">
        <v>19</v>
      </c>
      <c r="M16" s="5" t="s">
        <v>14</v>
      </c>
      <c r="N16" s="2"/>
      <c r="O16" s="5"/>
    </row>
    <row r="17" spans="10:15" x14ac:dyDescent="0.25">
      <c r="J17" s="2" t="s">
        <v>24</v>
      </c>
      <c r="K17" s="5" t="s">
        <v>14</v>
      </c>
      <c r="L17" s="4"/>
      <c r="M17" s="6"/>
      <c r="N17" s="2" t="s">
        <v>15</v>
      </c>
      <c r="O17" s="5"/>
    </row>
    <row r="18" spans="10:15" x14ac:dyDescent="0.25">
      <c r="J18" s="2"/>
      <c r="K18" s="5"/>
      <c r="L18" s="4"/>
      <c r="M18" s="6"/>
      <c r="N18" s="2" t="s">
        <v>77</v>
      </c>
      <c r="O18" s="7" t="s">
        <v>76</v>
      </c>
    </row>
    <row r="19" spans="10:15" x14ac:dyDescent="0.25">
      <c r="J19" s="1"/>
      <c r="K19" s="1"/>
    </row>
    <row r="20" spans="10:15" x14ac:dyDescent="0.25">
      <c r="J20" s="4" t="s">
        <v>6</v>
      </c>
      <c r="K20" s="4" t="s">
        <v>5</v>
      </c>
      <c r="L20" s="4" t="s">
        <v>3</v>
      </c>
      <c r="M20" s="4"/>
      <c r="N20" s="4"/>
      <c r="O20" s="4"/>
    </row>
    <row r="21" spans="10:15" x14ac:dyDescent="0.25">
      <c r="J21" s="4" t="s">
        <v>246</v>
      </c>
      <c r="K21" s="4" t="s">
        <v>14</v>
      </c>
      <c r="L21" s="4" t="s">
        <v>247</v>
      </c>
      <c r="M21" s="4" t="s">
        <v>13</v>
      </c>
      <c r="N21" s="4" t="s">
        <v>7</v>
      </c>
      <c r="O21" s="4" t="s">
        <v>248</v>
      </c>
    </row>
    <row r="22" spans="10:15" x14ac:dyDescent="0.25">
      <c r="J22" s="4"/>
      <c r="K22" s="4"/>
      <c r="L22" s="4" t="s">
        <v>249</v>
      </c>
      <c r="M22" s="4" t="s">
        <v>80</v>
      </c>
      <c r="N22" s="4" t="s">
        <v>9</v>
      </c>
      <c r="O22" s="4" t="s">
        <v>13</v>
      </c>
    </row>
    <row r="23" spans="10:15" x14ac:dyDescent="0.25">
      <c r="J23" s="4"/>
      <c r="K23" s="4"/>
      <c r="L23" s="4"/>
      <c r="M23" s="4"/>
      <c r="N23" s="4" t="s">
        <v>11</v>
      </c>
      <c r="O23" s="4" t="s">
        <v>250</v>
      </c>
    </row>
    <row r="24" spans="10:15" x14ac:dyDescent="0.25">
      <c r="J24" s="4"/>
      <c r="K24" s="4"/>
      <c r="L24" s="4"/>
      <c r="M24" s="4"/>
      <c r="N24" s="4" t="s">
        <v>15</v>
      </c>
      <c r="O24" s="4">
        <v>0.5</v>
      </c>
    </row>
    <row r="25" spans="10:15" x14ac:dyDescent="0.25">
      <c r="J25" s="4"/>
      <c r="K25" s="4"/>
      <c r="L25" s="4"/>
      <c r="M25" s="4"/>
      <c r="N25" s="4"/>
      <c r="O25" s="4"/>
    </row>
  </sheetData>
  <autoFilter ref="A1:I8" xr:uid="{00000000-0009-0000-0000-00000B000000}">
    <sortState ref="A2:I8">
      <sortCondition descending="1" ref="I1:I8"/>
    </sortState>
  </autoFilter>
  <sortState ref="A2:O10">
    <sortCondition descending="1" ref="I2:I10"/>
  </sortState>
  <mergeCells count="4">
    <mergeCell ref="J11:O11"/>
    <mergeCell ref="J12:K12"/>
    <mergeCell ref="L12:M12"/>
    <mergeCell ref="N12:O12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O40"/>
  <sheetViews>
    <sheetView zoomScale="90" zoomScaleNormal="90" workbookViewId="0">
      <selection activeCell="B3" sqref="B3"/>
    </sheetView>
  </sheetViews>
  <sheetFormatPr defaultColWidth="8.85546875" defaultRowHeight="15" x14ac:dyDescent="0.25"/>
  <cols>
    <col min="1" max="1" width="22.85546875" style="18" customWidth="1"/>
    <col min="2" max="2" width="23.28515625" style="24" customWidth="1"/>
    <col min="3" max="3" width="14" style="24" customWidth="1"/>
    <col min="4" max="4" width="10.140625" style="24" customWidth="1"/>
    <col min="5" max="5" width="9.7109375" style="24" customWidth="1"/>
    <col min="6" max="6" width="12.42578125" style="18" customWidth="1"/>
    <col min="7" max="7" width="10.5703125" style="18" customWidth="1"/>
    <col min="8" max="8" width="8.85546875" style="18"/>
    <col min="9" max="9" width="7.42578125" style="18" bestFit="1" customWidth="1"/>
    <col min="10" max="10" width="23.85546875" style="18" customWidth="1"/>
    <col min="11" max="13" width="8.85546875" style="18"/>
    <col min="14" max="14" width="11.42578125" style="18" customWidth="1"/>
    <col min="15" max="15" width="12.5703125" style="18" customWidth="1"/>
    <col min="16" max="16384" width="8.85546875" style="18"/>
  </cols>
  <sheetData>
    <row r="1" spans="1:15" ht="45.75" customHeight="1" x14ac:dyDescent="0.25">
      <c r="A1" s="37" t="s">
        <v>26</v>
      </c>
      <c r="B1" s="66" t="s">
        <v>0</v>
      </c>
      <c r="C1" s="49" t="s">
        <v>78</v>
      </c>
      <c r="D1" s="66" t="s">
        <v>1</v>
      </c>
      <c r="E1" s="66" t="s">
        <v>2</v>
      </c>
      <c r="F1" s="49" t="s">
        <v>6</v>
      </c>
      <c r="G1" s="66" t="s">
        <v>5</v>
      </c>
      <c r="H1" s="66" t="s">
        <v>3</v>
      </c>
      <c r="I1" s="65" t="s">
        <v>145</v>
      </c>
      <c r="J1" s="24"/>
    </row>
    <row r="2" spans="1:15" s="70" customFormat="1" ht="78.599999999999994" customHeight="1" x14ac:dyDescent="0.25">
      <c r="A2" s="4"/>
      <c r="B2" s="65" t="s">
        <v>234</v>
      </c>
      <c r="C2" s="122">
        <v>26936</v>
      </c>
      <c r="D2" s="120" t="s">
        <v>47</v>
      </c>
      <c r="E2" s="120" t="s">
        <v>114</v>
      </c>
      <c r="F2" s="29">
        <f>2+1+1</f>
        <v>4</v>
      </c>
      <c r="G2" s="29">
        <f>2+2+0.5</f>
        <v>4.5</v>
      </c>
      <c r="H2" s="29">
        <f>5+5+2.5</f>
        <v>12.5</v>
      </c>
      <c r="I2" s="29">
        <f>F2+G2+H2</f>
        <v>21</v>
      </c>
      <c r="J2" s="18"/>
      <c r="K2" s="18"/>
      <c r="L2" s="18"/>
      <c r="M2" s="18"/>
      <c r="N2" s="18"/>
      <c r="O2" s="18"/>
    </row>
    <row r="3" spans="1:15" s="70" customFormat="1" ht="78.599999999999994" customHeight="1" x14ac:dyDescent="0.25">
      <c r="A3" s="29"/>
      <c r="B3" s="140" t="s">
        <v>255</v>
      </c>
      <c r="C3" s="123">
        <v>25784</v>
      </c>
      <c r="D3" s="140" t="s">
        <v>35</v>
      </c>
      <c r="E3" s="49" t="s">
        <v>36</v>
      </c>
      <c r="F3" s="29">
        <f>2+1</f>
        <v>3</v>
      </c>
      <c r="G3" s="29">
        <f>1+1</f>
        <v>2</v>
      </c>
      <c r="H3" s="29">
        <f>5+5</f>
        <v>10</v>
      </c>
      <c r="I3" s="29">
        <f>F3+G3+H3</f>
        <v>15</v>
      </c>
    </row>
    <row r="4" spans="1:15" ht="78.599999999999994" customHeight="1" x14ac:dyDescent="0.25">
      <c r="A4" s="29"/>
      <c r="B4" s="120" t="s">
        <v>138</v>
      </c>
      <c r="C4" s="123">
        <v>24333</v>
      </c>
      <c r="D4" s="120" t="s">
        <v>56</v>
      </c>
      <c r="E4" s="120" t="s">
        <v>253</v>
      </c>
      <c r="F4" s="71">
        <f>2</f>
        <v>2</v>
      </c>
      <c r="G4" s="71">
        <f>2</f>
        <v>2</v>
      </c>
      <c r="H4" s="71">
        <f>4</f>
        <v>4</v>
      </c>
      <c r="I4" s="29">
        <f>F4+G4+H4</f>
        <v>8</v>
      </c>
    </row>
    <row r="5" spans="1:15" ht="78.599999999999994" customHeight="1" x14ac:dyDescent="0.25">
      <c r="A5" s="4"/>
      <c r="B5" s="27" t="s">
        <v>233</v>
      </c>
      <c r="C5" s="26">
        <v>26624</v>
      </c>
      <c r="D5" s="25" t="s">
        <v>212</v>
      </c>
      <c r="E5" s="25" t="s">
        <v>252</v>
      </c>
      <c r="F5" s="4">
        <f>2</f>
        <v>2</v>
      </c>
      <c r="G5" s="4">
        <f>1</f>
        <v>1</v>
      </c>
      <c r="H5" s="4">
        <f>5</f>
        <v>5</v>
      </c>
      <c r="I5" s="4">
        <f>F5+G5+H5</f>
        <v>8</v>
      </c>
      <c r="J5" s="70"/>
      <c r="K5" s="70"/>
      <c r="L5" s="70"/>
      <c r="M5" s="70"/>
      <c r="N5" s="70"/>
      <c r="O5" s="70"/>
    </row>
    <row r="6" spans="1:15" ht="30" customHeight="1" x14ac:dyDescent="0.25">
      <c r="A6" s="12"/>
      <c r="B6" s="30"/>
      <c r="C6" s="30"/>
      <c r="D6" s="30"/>
      <c r="E6" s="30"/>
      <c r="F6" s="12"/>
      <c r="G6" s="12"/>
      <c r="H6" s="12"/>
      <c r="I6" s="12"/>
    </row>
    <row r="7" spans="1:15" ht="20.45" customHeight="1" x14ac:dyDescent="0.25">
      <c r="A7" s="12"/>
      <c r="B7" s="30"/>
      <c r="C7" s="30"/>
      <c r="D7" s="30"/>
      <c r="E7" s="30"/>
      <c r="F7" s="12"/>
      <c r="G7" s="12"/>
      <c r="H7" s="12"/>
      <c r="I7" s="12"/>
      <c r="J7" s="143" t="s">
        <v>4</v>
      </c>
      <c r="K7" s="143"/>
      <c r="L7" s="143"/>
      <c r="M7" s="143"/>
      <c r="N7" s="143"/>
      <c r="O7" s="143"/>
    </row>
    <row r="8" spans="1:15" ht="30.95" customHeight="1" x14ac:dyDescent="0.25">
      <c r="A8" s="12"/>
      <c r="B8" s="23"/>
      <c r="C8" s="23"/>
      <c r="D8" s="30"/>
      <c r="E8" s="30"/>
      <c r="F8" s="12"/>
      <c r="G8" s="12"/>
      <c r="H8" s="12"/>
      <c r="I8" s="12"/>
      <c r="J8" s="144" t="s">
        <v>6</v>
      </c>
      <c r="K8" s="144"/>
      <c r="L8" s="144" t="s">
        <v>5</v>
      </c>
      <c r="M8" s="144"/>
      <c r="N8" s="144" t="s">
        <v>3</v>
      </c>
      <c r="O8" s="144"/>
    </row>
    <row r="9" spans="1:15" ht="20.45" customHeight="1" x14ac:dyDescent="0.25">
      <c r="A9" s="12"/>
      <c r="B9" s="30"/>
      <c r="C9" s="30"/>
      <c r="D9" s="30"/>
      <c r="E9" s="30"/>
      <c r="F9" s="12"/>
      <c r="G9" s="12"/>
      <c r="H9" s="12"/>
      <c r="I9" s="12"/>
      <c r="J9" s="2" t="s">
        <v>20</v>
      </c>
      <c r="K9" s="5" t="s">
        <v>8</v>
      </c>
      <c r="L9" s="2" t="s">
        <v>16</v>
      </c>
      <c r="M9" s="5" t="s">
        <v>8</v>
      </c>
      <c r="N9" s="2" t="s">
        <v>7</v>
      </c>
      <c r="O9" s="5" t="s">
        <v>8</v>
      </c>
    </row>
    <row r="10" spans="1:15" ht="51.6" customHeight="1" x14ac:dyDescent="0.25">
      <c r="A10" s="12"/>
      <c r="B10" s="30"/>
      <c r="C10" s="30"/>
      <c r="D10" s="30"/>
      <c r="E10" s="30"/>
      <c r="F10" s="12"/>
      <c r="G10" s="12"/>
      <c r="H10" s="12"/>
      <c r="I10" s="12"/>
      <c r="J10" s="3" t="s">
        <v>21</v>
      </c>
      <c r="K10" s="5" t="s">
        <v>10</v>
      </c>
      <c r="L10" s="2" t="s">
        <v>17</v>
      </c>
      <c r="M10" s="5" t="s">
        <v>12</v>
      </c>
      <c r="N10" s="2" t="s">
        <v>9</v>
      </c>
      <c r="O10" s="5" t="s">
        <v>10</v>
      </c>
    </row>
    <row r="11" spans="1:15" ht="21" customHeight="1" x14ac:dyDescent="0.25">
      <c r="A11" s="12"/>
      <c r="B11" s="23"/>
      <c r="C11" s="23"/>
      <c r="D11" s="30"/>
      <c r="E11" s="30"/>
      <c r="F11" s="12"/>
      <c r="G11" s="12"/>
      <c r="H11" s="12"/>
      <c r="I11" s="12"/>
      <c r="J11" s="2" t="s">
        <v>22</v>
      </c>
      <c r="K11" s="5" t="s">
        <v>12</v>
      </c>
      <c r="L11" s="2" t="s">
        <v>18</v>
      </c>
      <c r="M11" s="5" t="s">
        <v>13</v>
      </c>
      <c r="N11" s="2" t="s">
        <v>11</v>
      </c>
      <c r="O11" s="5" t="s">
        <v>12</v>
      </c>
    </row>
    <row r="12" spans="1:15" ht="23.45" customHeight="1" x14ac:dyDescent="0.25">
      <c r="A12" s="12"/>
      <c r="B12" s="23"/>
      <c r="C12" s="23"/>
      <c r="D12" s="30"/>
      <c r="E12" s="30"/>
      <c r="F12" s="12"/>
      <c r="G12" s="12"/>
      <c r="H12" s="12"/>
      <c r="I12" s="12"/>
      <c r="J12" s="2" t="s">
        <v>23</v>
      </c>
      <c r="K12" s="5" t="s">
        <v>13</v>
      </c>
      <c r="L12" s="2" t="s">
        <v>19</v>
      </c>
      <c r="M12" s="5" t="s">
        <v>14</v>
      </c>
      <c r="N12" s="2" t="s">
        <v>15</v>
      </c>
      <c r="O12" s="5"/>
    </row>
    <row r="13" spans="1:15" ht="21" customHeight="1" x14ac:dyDescent="0.25">
      <c r="A13" s="12"/>
      <c r="B13" s="30"/>
      <c r="C13" s="30"/>
      <c r="D13" s="30"/>
      <c r="E13" s="30"/>
      <c r="F13" s="12"/>
      <c r="G13" s="12"/>
      <c r="H13" s="12"/>
      <c r="I13" s="12"/>
      <c r="J13" s="2" t="s">
        <v>24</v>
      </c>
      <c r="K13" s="5" t="s">
        <v>14</v>
      </c>
      <c r="L13" s="4"/>
      <c r="M13" s="6"/>
      <c r="N13" s="2" t="s">
        <v>77</v>
      </c>
      <c r="O13" s="7" t="s">
        <v>76</v>
      </c>
    </row>
    <row r="14" spans="1:15" ht="14.1" customHeight="1" x14ac:dyDescent="0.25">
      <c r="A14" s="12"/>
      <c r="B14" s="30"/>
      <c r="C14" s="30"/>
      <c r="D14" s="30"/>
      <c r="E14" s="30"/>
      <c r="F14" s="12"/>
      <c r="G14" s="12"/>
      <c r="H14" s="12"/>
      <c r="I14" s="12"/>
      <c r="J14" s="2"/>
      <c r="K14" s="5"/>
      <c r="L14" s="4"/>
      <c r="M14" s="6"/>
      <c r="N14" s="2"/>
      <c r="O14" s="7"/>
    </row>
    <row r="15" spans="1:15" ht="81" customHeight="1" x14ac:dyDescent="0.25">
      <c r="A15" s="12"/>
      <c r="B15" s="23"/>
      <c r="C15" s="23"/>
      <c r="D15" s="30"/>
      <c r="E15" s="30"/>
      <c r="F15" s="12"/>
      <c r="G15" s="12"/>
      <c r="H15" s="12"/>
      <c r="I15" s="12"/>
    </row>
    <row r="16" spans="1:15" ht="36.75" customHeight="1" x14ac:dyDescent="0.25">
      <c r="A16" s="12"/>
      <c r="B16" s="23"/>
      <c r="C16" s="23"/>
      <c r="D16" s="30"/>
      <c r="E16" s="30"/>
      <c r="F16" s="12"/>
      <c r="G16" s="12"/>
      <c r="H16" s="12"/>
      <c r="I16" s="12"/>
      <c r="J16" s="4" t="s">
        <v>6</v>
      </c>
      <c r="K16" s="4" t="s">
        <v>5</v>
      </c>
      <c r="L16" s="4" t="s">
        <v>3</v>
      </c>
      <c r="M16" s="4"/>
      <c r="N16" s="4"/>
      <c r="O16" s="4"/>
    </row>
    <row r="17" spans="1:15" ht="30" customHeight="1" x14ac:dyDescent="0.25">
      <c r="A17" s="12"/>
      <c r="B17" s="23"/>
      <c r="C17" s="23"/>
      <c r="D17" s="30"/>
      <c r="E17" s="30"/>
      <c r="F17" s="12"/>
      <c r="G17" s="12"/>
      <c r="H17" s="12"/>
      <c r="I17" s="12"/>
      <c r="J17" s="4" t="s">
        <v>246</v>
      </c>
      <c r="K17" s="4" t="s">
        <v>14</v>
      </c>
      <c r="L17" s="4" t="s">
        <v>247</v>
      </c>
      <c r="M17" s="4" t="s">
        <v>13</v>
      </c>
      <c r="N17" s="4" t="s">
        <v>7</v>
      </c>
      <c r="O17" s="4" t="s">
        <v>248</v>
      </c>
    </row>
    <row r="18" spans="1:15" ht="33" customHeight="1" x14ac:dyDescent="0.25">
      <c r="A18" s="12"/>
      <c r="B18" s="30"/>
      <c r="C18" s="30"/>
      <c r="D18" s="30"/>
      <c r="E18" s="30"/>
      <c r="F18" s="12"/>
      <c r="G18" s="12"/>
      <c r="H18" s="12"/>
      <c r="I18" s="12"/>
      <c r="J18" s="4"/>
      <c r="K18" s="4"/>
      <c r="L18" s="4" t="s">
        <v>249</v>
      </c>
      <c r="M18" s="4" t="s">
        <v>80</v>
      </c>
      <c r="N18" s="4" t="s">
        <v>9</v>
      </c>
      <c r="O18" s="4" t="s">
        <v>13</v>
      </c>
    </row>
    <row r="19" spans="1:15" ht="22.5" customHeight="1" x14ac:dyDescent="0.25">
      <c r="A19" s="12"/>
      <c r="B19" s="23"/>
      <c r="C19" s="23"/>
      <c r="D19" s="30"/>
      <c r="E19" s="30"/>
      <c r="F19" s="12"/>
      <c r="G19" s="12"/>
      <c r="H19" s="12"/>
      <c r="I19" s="12"/>
      <c r="J19" s="4"/>
      <c r="K19" s="4"/>
      <c r="L19" s="4"/>
      <c r="M19" s="4"/>
      <c r="N19" s="4" t="s">
        <v>11</v>
      </c>
      <c r="O19" s="4" t="s">
        <v>250</v>
      </c>
    </row>
    <row r="20" spans="1:15" ht="16.5" customHeight="1" x14ac:dyDescent="0.25">
      <c r="A20" s="12"/>
      <c r="B20" s="23"/>
      <c r="C20" s="23"/>
      <c r="D20" s="30"/>
      <c r="E20" s="30"/>
      <c r="F20" s="12"/>
      <c r="G20" s="12"/>
      <c r="H20" s="12"/>
      <c r="I20" s="12"/>
      <c r="J20" s="4"/>
      <c r="K20" s="4"/>
      <c r="L20" s="4"/>
      <c r="M20" s="4"/>
      <c r="N20" s="4" t="s">
        <v>15</v>
      </c>
      <c r="O20" s="4">
        <v>0.5</v>
      </c>
    </row>
    <row r="21" spans="1:15" ht="28.5" customHeight="1" x14ac:dyDescent="0.25">
      <c r="A21" s="12"/>
      <c r="B21" s="30"/>
      <c r="C21" s="30"/>
      <c r="D21" s="30"/>
      <c r="E21" s="30"/>
      <c r="F21" s="12"/>
      <c r="G21" s="12"/>
      <c r="H21" s="12"/>
      <c r="I21" s="12"/>
      <c r="J21" s="4"/>
      <c r="K21" s="4"/>
      <c r="L21" s="4"/>
      <c r="M21" s="4"/>
      <c r="N21" s="4"/>
      <c r="O21" s="4"/>
    </row>
    <row r="22" spans="1:15" x14ac:dyDescent="0.25">
      <c r="A22" s="12"/>
      <c r="B22" s="23"/>
      <c r="C22" s="23"/>
      <c r="D22" s="30"/>
      <c r="E22" s="30"/>
      <c r="F22" s="12"/>
      <c r="G22" s="12"/>
      <c r="H22" s="12"/>
      <c r="I22" s="12"/>
    </row>
    <row r="23" spans="1:15" x14ac:dyDescent="0.25">
      <c r="A23" s="12"/>
      <c r="B23" s="23"/>
      <c r="C23" s="23"/>
      <c r="D23" s="30"/>
      <c r="E23" s="30"/>
      <c r="F23" s="12"/>
      <c r="G23" s="12"/>
      <c r="H23" s="12"/>
      <c r="I23" s="12"/>
    </row>
    <row r="24" spans="1:15" x14ac:dyDescent="0.25">
      <c r="A24" s="12"/>
      <c r="B24" s="23"/>
      <c r="C24" s="23"/>
      <c r="D24" s="23"/>
      <c r="E24" s="30"/>
      <c r="F24" s="12"/>
      <c r="G24" s="12"/>
      <c r="H24" s="12"/>
      <c r="I24" s="12"/>
      <c r="J24" s="12"/>
      <c r="K24" s="12"/>
      <c r="L24" s="12"/>
      <c r="M24" s="12"/>
      <c r="N24" s="12"/>
      <c r="O24" s="12"/>
    </row>
    <row r="25" spans="1:15" x14ac:dyDescent="0.25">
      <c r="A25" s="12"/>
      <c r="B25" s="23"/>
      <c r="C25" s="23"/>
      <c r="D25" s="23"/>
      <c r="E25" s="30"/>
      <c r="F25" s="12"/>
      <c r="G25" s="12"/>
      <c r="H25" s="12"/>
      <c r="I25" s="12"/>
      <c r="J25" s="12"/>
      <c r="K25" s="12"/>
      <c r="L25" s="12"/>
      <c r="M25" s="12"/>
      <c r="N25" s="12"/>
      <c r="O25" s="12"/>
    </row>
    <row r="26" spans="1:15" x14ac:dyDescent="0.25">
      <c r="A26" s="12"/>
      <c r="B26" s="23"/>
      <c r="C26" s="23"/>
      <c r="D26" s="23"/>
      <c r="E26" s="30"/>
      <c r="F26" s="12"/>
      <c r="G26" s="12"/>
      <c r="H26" s="12"/>
      <c r="I26" s="12"/>
      <c r="J26" s="12"/>
      <c r="K26" s="12"/>
      <c r="L26" s="12"/>
      <c r="M26" s="12"/>
      <c r="N26" s="12"/>
      <c r="O26" s="12"/>
    </row>
    <row r="27" spans="1:15" x14ac:dyDescent="0.25">
      <c r="A27" s="12"/>
      <c r="B27" s="23"/>
      <c r="C27" s="23"/>
      <c r="D27" s="23"/>
      <c r="E27" s="30"/>
      <c r="F27" s="12"/>
      <c r="G27" s="12"/>
      <c r="H27" s="12"/>
      <c r="I27" s="12"/>
      <c r="J27" s="12"/>
      <c r="K27" s="12"/>
      <c r="L27" s="12"/>
      <c r="M27" s="12"/>
      <c r="N27" s="12"/>
      <c r="O27" s="12"/>
    </row>
    <row r="28" spans="1:15" x14ac:dyDescent="0.25">
      <c r="I28" s="12"/>
      <c r="J28" s="141"/>
      <c r="K28" s="141"/>
      <c r="L28" s="141"/>
      <c r="M28" s="141"/>
      <c r="N28" s="141"/>
      <c r="O28" s="141"/>
    </row>
    <row r="29" spans="1:15" x14ac:dyDescent="0.25">
      <c r="I29" s="12"/>
      <c r="J29" s="142"/>
      <c r="K29" s="142"/>
      <c r="L29" s="142"/>
      <c r="M29" s="142"/>
      <c r="N29" s="142"/>
      <c r="O29" s="142"/>
    </row>
    <row r="30" spans="1:15" x14ac:dyDescent="0.25">
      <c r="I30" s="12"/>
      <c r="J30" s="41"/>
      <c r="K30" s="42"/>
      <c r="L30" s="41"/>
      <c r="M30" s="42"/>
      <c r="N30" s="41"/>
      <c r="O30" s="42"/>
    </row>
    <row r="31" spans="1:15" ht="39.6" customHeight="1" x14ac:dyDescent="0.25">
      <c r="I31" s="12"/>
      <c r="J31" s="46"/>
      <c r="K31" s="42"/>
      <c r="L31" s="41"/>
      <c r="M31" s="42"/>
      <c r="N31" s="41"/>
      <c r="O31" s="42"/>
    </row>
    <row r="32" spans="1:15" x14ac:dyDescent="0.25">
      <c r="I32" s="12"/>
      <c r="J32" s="41"/>
      <c r="K32" s="42"/>
      <c r="L32" s="41"/>
      <c r="M32" s="42"/>
      <c r="N32" s="41"/>
      <c r="O32" s="42"/>
    </row>
    <row r="33" spans="9:15" x14ac:dyDescent="0.25">
      <c r="I33" s="12"/>
      <c r="J33" s="41"/>
      <c r="K33" s="42"/>
      <c r="L33" s="41"/>
      <c r="M33" s="42"/>
      <c r="N33" s="41"/>
      <c r="O33" s="42"/>
    </row>
    <row r="34" spans="9:15" x14ac:dyDescent="0.25">
      <c r="I34" s="12"/>
      <c r="J34" s="41"/>
      <c r="K34" s="42"/>
      <c r="L34" s="12"/>
      <c r="M34" s="43"/>
      <c r="N34" s="41"/>
      <c r="O34" s="44"/>
    </row>
    <row r="35" spans="9:15" x14ac:dyDescent="0.25">
      <c r="I35" s="12"/>
      <c r="J35" s="41"/>
      <c r="K35" s="42"/>
      <c r="L35" s="12"/>
      <c r="M35" s="43"/>
      <c r="N35" s="41"/>
      <c r="O35" s="44"/>
    </row>
    <row r="36" spans="9:15" x14ac:dyDescent="0.25">
      <c r="I36" s="12"/>
      <c r="J36" s="41"/>
      <c r="K36" s="12"/>
      <c r="L36" s="12"/>
      <c r="M36" s="12"/>
      <c r="N36" s="12"/>
      <c r="O36" s="12"/>
    </row>
    <row r="37" spans="9:15" x14ac:dyDescent="0.25">
      <c r="I37" s="12"/>
      <c r="J37" s="12"/>
      <c r="K37" s="12"/>
      <c r="L37" s="12"/>
      <c r="M37" s="12"/>
      <c r="N37" s="12"/>
      <c r="O37" s="12"/>
    </row>
    <row r="38" spans="9:15" x14ac:dyDescent="0.25">
      <c r="I38" s="12"/>
      <c r="J38" s="12"/>
      <c r="K38" s="12"/>
      <c r="L38" s="12"/>
      <c r="M38" s="12"/>
      <c r="N38" s="12"/>
      <c r="O38" s="12"/>
    </row>
    <row r="39" spans="9:15" x14ac:dyDescent="0.25">
      <c r="I39" s="12"/>
      <c r="J39" s="12"/>
      <c r="K39" s="12"/>
      <c r="L39" s="12"/>
      <c r="M39" s="12"/>
      <c r="N39" s="12"/>
      <c r="O39" s="12"/>
    </row>
    <row r="40" spans="9:15" x14ac:dyDescent="0.25">
      <c r="I40" s="12"/>
      <c r="J40" s="12"/>
      <c r="K40" s="12"/>
      <c r="L40" s="12"/>
      <c r="M40" s="12"/>
      <c r="N40" s="12"/>
      <c r="O40" s="12"/>
    </row>
  </sheetData>
  <sortState ref="A2:I40">
    <sortCondition descending="1" ref="I1"/>
  </sortState>
  <mergeCells count="8">
    <mergeCell ref="J28:O28"/>
    <mergeCell ref="J29:K29"/>
    <mergeCell ref="L29:M29"/>
    <mergeCell ref="N29:O29"/>
    <mergeCell ref="J7:O7"/>
    <mergeCell ref="J8:K8"/>
    <mergeCell ref="L8:M8"/>
    <mergeCell ref="N8:O8"/>
  </mergeCells>
  <pageMargins left="0.7" right="0.7" top="0.75" bottom="0.75" header="0.3" footer="0.3"/>
  <pageSetup paperSize="0" orientation="portrait" horizontalDpi="0" verticalDpi="0" copies="0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P37"/>
  <sheetViews>
    <sheetView zoomScale="80" zoomScaleNormal="80" workbookViewId="0">
      <selection activeCell="J3" sqref="J3"/>
    </sheetView>
  </sheetViews>
  <sheetFormatPr defaultColWidth="8.85546875" defaultRowHeight="15" x14ac:dyDescent="0.25"/>
  <cols>
    <col min="1" max="1" width="19.42578125" style="17" customWidth="1"/>
    <col min="2" max="2" width="24.42578125" style="24" customWidth="1"/>
    <col min="3" max="3" width="14.85546875" style="24" customWidth="1"/>
    <col min="4" max="4" width="11.42578125" style="24" customWidth="1"/>
    <col min="5" max="5" width="14.28515625" style="24" customWidth="1"/>
    <col min="6" max="6" width="16.28515625" style="17" customWidth="1"/>
    <col min="7" max="7" width="10.5703125" style="17" customWidth="1"/>
    <col min="8" max="9" width="8.85546875" style="17"/>
    <col min="10" max="10" width="23.85546875" style="17" customWidth="1"/>
    <col min="11" max="13" width="8.85546875" style="17"/>
    <col min="14" max="14" width="11.42578125" style="17" customWidth="1"/>
    <col min="15" max="16384" width="8.85546875" style="17"/>
  </cols>
  <sheetData>
    <row r="1" spans="1:16" ht="27.95" customHeight="1" x14ac:dyDescent="0.25">
      <c r="A1" s="20" t="s">
        <v>26</v>
      </c>
      <c r="B1" s="20" t="s">
        <v>0</v>
      </c>
      <c r="C1" s="20" t="s">
        <v>78</v>
      </c>
      <c r="D1" s="20" t="s">
        <v>1</v>
      </c>
      <c r="E1" s="20" t="s">
        <v>2</v>
      </c>
      <c r="F1" s="49" t="s">
        <v>6</v>
      </c>
      <c r="G1" s="8" t="s">
        <v>5</v>
      </c>
      <c r="H1" s="8" t="s">
        <v>3</v>
      </c>
      <c r="I1" s="9" t="s">
        <v>25</v>
      </c>
    </row>
    <row r="2" spans="1:16" s="70" customFormat="1" ht="78.599999999999994" customHeight="1" x14ac:dyDescent="0.25">
      <c r="A2" s="4"/>
      <c r="B2" s="65" t="s">
        <v>75</v>
      </c>
      <c r="C2" s="122">
        <v>28604</v>
      </c>
      <c r="D2" s="120" t="s">
        <v>47</v>
      </c>
      <c r="E2" s="124" t="s">
        <v>54</v>
      </c>
      <c r="F2" s="29">
        <f>2+1</f>
        <v>3</v>
      </c>
      <c r="G2" s="125">
        <f>5+5</f>
        <v>10</v>
      </c>
      <c r="H2" s="117">
        <f>5+5</f>
        <v>10</v>
      </c>
      <c r="I2" s="29">
        <f t="shared" ref="I2:I15" si="0">F2+G2+H2</f>
        <v>23</v>
      </c>
      <c r="J2" s="18"/>
      <c r="K2" s="18"/>
      <c r="L2" s="18"/>
      <c r="M2" s="18"/>
      <c r="N2" s="18"/>
      <c r="O2" s="18"/>
      <c r="P2" s="18"/>
    </row>
    <row r="3" spans="1:16" s="74" customFormat="1" ht="78.599999999999994" customHeight="1" x14ac:dyDescent="0.25">
      <c r="A3" s="4"/>
      <c r="B3" s="120" t="s">
        <v>193</v>
      </c>
      <c r="C3" s="123">
        <v>30051</v>
      </c>
      <c r="D3" s="120" t="s">
        <v>35</v>
      </c>
      <c r="E3" s="120" t="s">
        <v>190</v>
      </c>
      <c r="F3" s="29">
        <f>2+2+2</f>
        <v>6</v>
      </c>
      <c r="G3" s="29">
        <f>1+1+1</f>
        <v>3</v>
      </c>
      <c r="H3" s="29">
        <f>4+4+3</f>
        <v>11</v>
      </c>
      <c r="I3" s="29">
        <f t="shared" si="0"/>
        <v>20</v>
      </c>
      <c r="J3" s="57"/>
      <c r="K3" s="57"/>
      <c r="L3" s="57"/>
      <c r="M3" s="57"/>
      <c r="N3" s="57"/>
      <c r="O3" s="57"/>
      <c r="P3" s="57"/>
    </row>
    <row r="4" spans="1:16" s="70" customFormat="1" ht="78.599999999999994" customHeight="1" x14ac:dyDescent="0.25">
      <c r="A4" s="71"/>
      <c r="B4" s="120" t="s">
        <v>167</v>
      </c>
      <c r="C4" s="123">
        <v>29109</v>
      </c>
      <c r="D4" s="120" t="s">
        <v>50</v>
      </c>
      <c r="E4" s="49" t="s">
        <v>51</v>
      </c>
      <c r="F4" s="29">
        <f>2+1</f>
        <v>3</v>
      </c>
      <c r="G4" s="29">
        <f>2+2</f>
        <v>4</v>
      </c>
      <c r="H4" s="29">
        <f>5+5</f>
        <v>10</v>
      </c>
      <c r="I4" s="29">
        <f t="shared" si="0"/>
        <v>17</v>
      </c>
    </row>
    <row r="5" spans="1:16" s="18" customFormat="1" ht="78.599999999999994" customHeight="1" x14ac:dyDescent="0.25">
      <c r="A5" s="29"/>
      <c r="B5" s="81" t="s">
        <v>58</v>
      </c>
      <c r="C5" s="90">
        <v>27044</v>
      </c>
      <c r="D5" s="81" t="s">
        <v>47</v>
      </c>
      <c r="E5" s="81" t="s">
        <v>60</v>
      </c>
      <c r="F5" s="82">
        <f>2+1</f>
        <v>3</v>
      </c>
      <c r="G5" s="82">
        <f>2+2</f>
        <v>4</v>
      </c>
      <c r="H5" s="82">
        <f>5+4</f>
        <v>9</v>
      </c>
      <c r="I5" s="29">
        <f t="shared" si="0"/>
        <v>16</v>
      </c>
      <c r="J5" s="70"/>
      <c r="K5" s="70"/>
      <c r="L5" s="70"/>
      <c r="M5" s="70"/>
      <c r="N5" s="70"/>
      <c r="O5" s="70"/>
      <c r="P5" s="70"/>
    </row>
    <row r="6" spans="1:16" s="18" customFormat="1" ht="78.599999999999994" customHeight="1" x14ac:dyDescent="0.25">
      <c r="A6" s="4"/>
      <c r="B6" s="81" t="s">
        <v>137</v>
      </c>
      <c r="C6" s="90">
        <v>29644</v>
      </c>
      <c r="D6" s="81" t="s">
        <v>56</v>
      </c>
      <c r="E6" s="81" t="s">
        <v>253</v>
      </c>
      <c r="F6" s="4">
        <f>2+2</f>
        <v>4</v>
      </c>
      <c r="G6" s="4">
        <f>2+1</f>
        <v>3</v>
      </c>
      <c r="H6" s="4">
        <f>4+4</f>
        <v>8</v>
      </c>
      <c r="I6" s="29">
        <f t="shared" si="0"/>
        <v>15</v>
      </c>
      <c r="J6" s="70"/>
      <c r="K6" s="70"/>
      <c r="L6" s="70"/>
      <c r="M6" s="70"/>
      <c r="N6" s="70"/>
      <c r="O6" s="70"/>
      <c r="P6" s="70"/>
    </row>
    <row r="7" spans="1:16" s="18" customFormat="1" ht="78.599999999999994" customHeight="1" x14ac:dyDescent="0.25">
      <c r="A7" s="4"/>
      <c r="B7" s="25" t="s">
        <v>256</v>
      </c>
      <c r="C7" s="48">
        <v>30450</v>
      </c>
      <c r="D7" s="25" t="s">
        <v>56</v>
      </c>
      <c r="E7" s="25" t="s">
        <v>253</v>
      </c>
      <c r="F7" s="4">
        <f>2+1</f>
        <v>3</v>
      </c>
      <c r="G7" s="4">
        <f>1+1</f>
        <v>2</v>
      </c>
      <c r="H7" s="4">
        <f>5+4</f>
        <v>9</v>
      </c>
      <c r="I7" s="29">
        <f t="shared" si="0"/>
        <v>14</v>
      </c>
    </row>
    <row r="8" spans="1:16" s="18" customFormat="1" ht="78.599999999999994" customHeight="1" x14ac:dyDescent="0.25">
      <c r="A8" s="84"/>
      <c r="B8" s="27" t="s">
        <v>241</v>
      </c>
      <c r="C8" s="48">
        <v>30166</v>
      </c>
      <c r="D8" s="25" t="s">
        <v>56</v>
      </c>
      <c r="E8" s="31" t="s">
        <v>253</v>
      </c>
      <c r="F8" s="34">
        <f>1+1+1</f>
        <v>3</v>
      </c>
      <c r="G8" s="4">
        <f>0.5+0.5+0.5</f>
        <v>1.5</v>
      </c>
      <c r="H8" s="4">
        <f>2.5+2.5+2</f>
        <v>7</v>
      </c>
      <c r="I8" s="29">
        <f t="shared" si="0"/>
        <v>11.5</v>
      </c>
    </row>
    <row r="9" spans="1:16" s="18" customFormat="1" ht="78.599999999999994" customHeight="1" x14ac:dyDescent="0.25">
      <c r="A9" s="29"/>
      <c r="B9" s="81" t="s">
        <v>102</v>
      </c>
      <c r="C9" s="90">
        <v>26975</v>
      </c>
      <c r="D9" s="81" t="s">
        <v>47</v>
      </c>
      <c r="E9" s="81" t="s">
        <v>60</v>
      </c>
      <c r="F9" s="29">
        <f>2</f>
        <v>2</v>
      </c>
      <c r="G9" s="29">
        <f>5</f>
        <v>5</v>
      </c>
      <c r="H9" s="29">
        <f>4</f>
        <v>4</v>
      </c>
      <c r="I9" s="29">
        <f t="shared" si="0"/>
        <v>11</v>
      </c>
      <c r="J9" s="57"/>
      <c r="K9" s="57"/>
      <c r="L9" s="57"/>
      <c r="M9" s="57"/>
      <c r="N9" s="57"/>
      <c r="O9" s="57"/>
      <c r="P9" s="57"/>
    </row>
    <row r="10" spans="1:16" s="18" customFormat="1" ht="78.599999999999994" customHeight="1" x14ac:dyDescent="0.25">
      <c r="A10" s="4"/>
      <c r="B10" s="25" t="s">
        <v>257</v>
      </c>
      <c r="C10" s="48">
        <v>29233</v>
      </c>
      <c r="D10" s="25" t="s">
        <v>179</v>
      </c>
      <c r="E10" s="25" t="s">
        <v>258</v>
      </c>
      <c r="F10" s="4">
        <f>2+1</f>
        <v>3</v>
      </c>
      <c r="G10" s="4">
        <f>1+1</f>
        <v>2</v>
      </c>
      <c r="H10" s="4">
        <f>3+3</f>
        <v>6</v>
      </c>
      <c r="I10" s="29">
        <f t="shared" si="0"/>
        <v>11</v>
      </c>
      <c r="J10" s="57"/>
      <c r="K10" s="57"/>
      <c r="L10" s="57"/>
      <c r="M10" s="57"/>
      <c r="N10" s="57"/>
      <c r="O10" s="57"/>
      <c r="P10" s="57"/>
    </row>
    <row r="11" spans="1:16" s="18" customFormat="1" ht="78.599999999999994" customHeight="1" x14ac:dyDescent="0.25">
      <c r="A11" s="4"/>
      <c r="B11" s="25" t="s">
        <v>231</v>
      </c>
      <c r="C11" s="48">
        <v>29679</v>
      </c>
      <c r="D11" s="25" t="s">
        <v>212</v>
      </c>
      <c r="E11" s="25" t="s">
        <v>211</v>
      </c>
      <c r="F11" s="4">
        <f>2</f>
        <v>2</v>
      </c>
      <c r="G11" s="4">
        <f>1</f>
        <v>1</v>
      </c>
      <c r="H11" s="4">
        <f>5</f>
        <v>5</v>
      </c>
      <c r="I11" s="29">
        <f t="shared" si="0"/>
        <v>8</v>
      </c>
    </row>
    <row r="12" spans="1:16" s="18" customFormat="1" ht="79.900000000000006" customHeight="1" x14ac:dyDescent="0.25">
      <c r="A12" s="84"/>
      <c r="B12" s="27" t="s">
        <v>194</v>
      </c>
      <c r="C12" s="48">
        <v>29617</v>
      </c>
      <c r="D12" s="25" t="s">
        <v>56</v>
      </c>
      <c r="E12" s="31" t="s">
        <v>253</v>
      </c>
      <c r="F12" s="34">
        <f>1+1</f>
        <v>2</v>
      </c>
      <c r="G12" s="4">
        <f>0.5+0.5</f>
        <v>1</v>
      </c>
      <c r="H12" s="4">
        <f>2.5+2.5</f>
        <v>5</v>
      </c>
      <c r="I12" s="29">
        <f t="shared" si="0"/>
        <v>8</v>
      </c>
    </row>
    <row r="13" spans="1:16" s="18" customFormat="1" ht="78.599999999999994" customHeight="1" x14ac:dyDescent="0.25">
      <c r="A13" s="4"/>
      <c r="B13" s="25" t="s">
        <v>273</v>
      </c>
      <c r="C13" s="48">
        <v>30397</v>
      </c>
      <c r="D13" s="25" t="s">
        <v>56</v>
      </c>
      <c r="E13" s="27" t="s">
        <v>281</v>
      </c>
      <c r="F13" s="4">
        <f>1+1</f>
        <v>2</v>
      </c>
      <c r="G13" s="4">
        <f>0.5+0.5</f>
        <v>1</v>
      </c>
      <c r="H13" s="4">
        <f>2.5+2.5</f>
        <v>5</v>
      </c>
      <c r="I13" s="29">
        <f t="shared" si="0"/>
        <v>8</v>
      </c>
    </row>
    <row r="14" spans="1:16" s="18" customFormat="1" ht="78.599999999999994" customHeight="1" x14ac:dyDescent="0.25">
      <c r="A14" s="4"/>
      <c r="B14" s="25" t="s">
        <v>297</v>
      </c>
      <c r="C14" s="48">
        <v>27835</v>
      </c>
      <c r="D14" s="25" t="s">
        <v>47</v>
      </c>
      <c r="E14" s="31" t="s">
        <v>298</v>
      </c>
      <c r="F14" s="4">
        <f>1</f>
        <v>1</v>
      </c>
      <c r="G14" s="4">
        <f>1</f>
        <v>1</v>
      </c>
      <c r="H14" s="4">
        <f>5</f>
        <v>5</v>
      </c>
      <c r="I14" s="29">
        <f t="shared" si="0"/>
        <v>7</v>
      </c>
    </row>
    <row r="15" spans="1:16" s="18" customFormat="1" ht="78.599999999999994" customHeight="1" x14ac:dyDescent="0.25">
      <c r="A15" s="4"/>
      <c r="B15" s="25" t="s">
        <v>232</v>
      </c>
      <c r="C15" s="48">
        <v>30011</v>
      </c>
      <c r="D15" s="25" t="s">
        <v>212</v>
      </c>
      <c r="E15" s="25" t="s">
        <v>211</v>
      </c>
      <c r="F15" s="4">
        <f>2</f>
        <v>2</v>
      </c>
      <c r="G15" s="4">
        <f>1</f>
        <v>1</v>
      </c>
      <c r="H15" s="4">
        <f>3</f>
        <v>3</v>
      </c>
      <c r="I15" s="29">
        <f t="shared" si="0"/>
        <v>6</v>
      </c>
    </row>
    <row r="16" spans="1:16" s="18" customFormat="1" ht="78.599999999999994" customHeight="1" x14ac:dyDescent="0.25">
      <c r="A16" s="12"/>
      <c r="B16" s="30"/>
      <c r="C16" s="52"/>
      <c r="D16" s="30"/>
      <c r="E16" s="30"/>
      <c r="F16" s="12"/>
      <c r="G16" s="12"/>
      <c r="H16" s="12"/>
      <c r="I16" s="12"/>
    </row>
    <row r="17" spans="1:16" ht="27" customHeight="1" x14ac:dyDescent="0.25">
      <c r="A17" s="12"/>
      <c r="B17" s="30"/>
      <c r="C17" s="30"/>
      <c r="D17" s="30"/>
      <c r="E17" s="40"/>
      <c r="F17" s="12"/>
      <c r="G17" s="12"/>
      <c r="H17" s="12"/>
      <c r="I17" s="12"/>
      <c r="J17" s="143" t="s">
        <v>4</v>
      </c>
      <c r="K17" s="143"/>
      <c r="L17" s="143"/>
      <c r="M17" s="143"/>
      <c r="N17" s="143"/>
      <c r="O17" s="143"/>
    </row>
    <row r="18" spans="1:16" ht="23.45" customHeight="1" x14ac:dyDescent="0.25">
      <c r="A18" s="12"/>
      <c r="B18" s="30"/>
      <c r="C18" s="30"/>
      <c r="D18" s="30"/>
      <c r="E18" s="40"/>
      <c r="F18" s="12"/>
      <c r="G18" s="12"/>
      <c r="H18" s="12"/>
      <c r="I18" s="12"/>
      <c r="J18" s="144" t="s">
        <v>6</v>
      </c>
      <c r="K18" s="144"/>
      <c r="L18" s="144" t="s">
        <v>5</v>
      </c>
      <c r="M18" s="144"/>
      <c r="N18" s="144" t="s">
        <v>3</v>
      </c>
      <c r="O18" s="144"/>
    </row>
    <row r="19" spans="1:16" ht="18" customHeight="1" x14ac:dyDescent="0.25">
      <c r="A19" s="12"/>
      <c r="B19" s="30"/>
      <c r="C19" s="30"/>
      <c r="D19" s="30"/>
      <c r="E19" s="40"/>
      <c r="F19" s="12"/>
      <c r="G19" s="12"/>
      <c r="H19" s="12"/>
      <c r="I19" s="12"/>
      <c r="J19" s="2" t="s">
        <v>20</v>
      </c>
      <c r="K19" s="5" t="s">
        <v>8</v>
      </c>
      <c r="L19" s="2" t="s">
        <v>16</v>
      </c>
      <c r="M19" s="5" t="s">
        <v>8</v>
      </c>
      <c r="N19" s="2" t="s">
        <v>7</v>
      </c>
      <c r="O19" s="5" t="s">
        <v>8</v>
      </c>
    </row>
    <row r="20" spans="1:16" ht="38.450000000000003" customHeight="1" x14ac:dyDescent="0.25">
      <c r="A20" s="12"/>
      <c r="B20" s="30"/>
      <c r="C20" s="30"/>
      <c r="D20" s="30"/>
      <c r="E20" s="40"/>
      <c r="F20" s="12"/>
      <c r="G20" s="12"/>
      <c r="H20" s="12"/>
      <c r="I20" s="12"/>
      <c r="J20" s="3" t="s">
        <v>21</v>
      </c>
      <c r="K20" s="5" t="s">
        <v>10</v>
      </c>
      <c r="L20" s="2" t="s">
        <v>17</v>
      </c>
      <c r="M20" s="5" t="s">
        <v>12</v>
      </c>
      <c r="N20" s="2" t="s">
        <v>9</v>
      </c>
      <c r="O20" s="5" t="s">
        <v>10</v>
      </c>
    </row>
    <row r="21" spans="1:16" ht="20.100000000000001" customHeight="1" x14ac:dyDescent="0.25">
      <c r="A21" s="12"/>
      <c r="B21" s="30"/>
      <c r="C21" s="30"/>
      <c r="D21" s="30"/>
      <c r="E21" s="40"/>
      <c r="F21" s="12"/>
      <c r="G21" s="12"/>
      <c r="H21" s="12"/>
      <c r="I21" s="12"/>
      <c r="J21" s="2" t="s">
        <v>22</v>
      </c>
      <c r="K21" s="5" t="s">
        <v>12</v>
      </c>
      <c r="L21" s="2" t="s">
        <v>18</v>
      </c>
      <c r="M21" s="5" t="s">
        <v>13</v>
      </c>
      <c r="N21" s="2" t="s">
        <v>11</v>
      </c>
      <c r="O21" s="5" t="s">
        <v>12</v>
      </c>
    </row>
    <row r="22" spans="1:16" ht="20.45" customHeight="1" x14ac:dyDescent="0.25">
      <c r="A22" s="12"/>
      <c r="B22" s="30"/>
      <c r="C22" s="30"/>
      <c r="D22" s="30"/>
      <c r="E22" s="40"/>
      <c r="F22" s="12"/>
      <c r="G22" s="12"/>
      <c r="H22" s="12"/>
      <c r="I22" s="12"/>
      <c r="J22" s="2" t="s">
        <v>23</v>
      </c>
      <c r="K22" s="5" t="s">
        <v>13</v>
      </c>
      <c r="L22" s="2" t="s">
        <v>19</v>
      </c>
      <c r="M22" s="5" t="s">
        <v>14</v>
      </c>
      <c r="N22" s="2" t="s">
        <v>15</v>
      </c>
      <c r="O22" s="5"/>
    </row>
    <row r="23" spans="1:16" ht="20.45" customHeight="1" x14ac:dyDescent="0.25">
      <c r="A23" s="12"/>
      <c r="B23" s="30"/>
      <c r="C23" s="30"/>
      <c r="D23" s="30"/>
      <c r="E23" s="40"/>
      <c r="F23" s="12"/>
      <c r="G23" s="12"/>
      <c r="H23" s="12"/>
      <c r="I23" s="12"/>
      <c r="J23" s="2" t="s">
        <v>24</v>
      </c>
      <c r="K23" s="5" t="s">
        <v>14</v>
      </c>
      <c r="L23" s="4"/>
      <c r="M23" s="6"/>
      <c r="N23" s="2" t="s">
        <v>79</v>
      </c>
      <c r="O23" s="5" t="s">
        <v>80</v>
      </c>
    </row>
    <row r="24" spans="1:16" ht="30.6" customHeight="1" x14ac:dyDescent="0.25">
      <c r="A24" s="12"/>
      <c r="B24" s="23"/>
      <c r="C24" s="23"/>
      <c r="D24" s="30"/>
      <c r="E24" s="30"/>
      <c r="F24" s="12"/>
      <c r="G24" s="12"/>
      <c r="H24" s="12"/>
      <c r="I24" s="12"/>
      <c r="J24" s="41"/>
      <c r="K24" s="42"/>
      <c r="L24" s="12"/>
      <c r="M24" s="43"/>
      <c r="N24" s="41"/>
      <c r="O24" s="44"/>
      <c r="P24" s="12"/>
    </row>
    <row r="25" spans="1:16" ht="30.75" customHeight="1" x14ac:dyDescent="0.25">
      <c r="A25" s="12"/>
      <c r="B25" s="23"/>
      <c r="C25" s="23"/>
      <c r="D25" s="30"/>
      <c r="E25" s="30"/>
      <c r="F25" s="12"/>
      <c r="G25" s="12"/>
      <c r="H25" s="12"/>
      <c r="I25" s="12"/>
      <c r="J25" s="4" t="s">
        <v>6</v>
      </c>
      <c r="K25" s="4" t="s">
        <v>5</v>
      </c>
      <c r="L25" s="4" t="s">
        <v>3</v>
      </c>
      <c r="M25" s="4"/>
      <c r="N25" s="4"/>
      <c r="O25" s="4"/>
      <c r="P25" s="12"/>
    </row>
    <row r="26" spans="1:16" ht="78.599999999999994" customHeight="1" x14ac:dyDescent="0.25">
      <c r="A26" s="12"/>
      <c r="B26" s="23"/>
      <c r="C26" s="23"/>
      <c r="D26" s="30"/>
      <c r="E26" s="30"/>
      <c r="F26" s="12"/>
      <c r="G26" s="12"/>
      <c r="H26" s="12"/>
      <c r="I26" s="12"/>
      <c r="J26" s="4" t="s">
        <v>246</v>
      </c>
      <c r="K26" s="4" t="s">
        <v>14</v>
      </c>
      <c r="L26" s="4" t="s">
        <v>247</v>
      </c>
      <c r="M26" s="4" t="s">
        <v>13</v>
      </c>
      <c r="N26" s="4" t="s">
        <v>7</v>
      </c>
      <c r="O26" s="4" t="s">
        <v>248</v>
      </c>
    </row>
    <row r="27" spans="1:16" x14ac:dyDescent="0.25">
      <c r="A27" s="12"/>
      <c r="B27" s="30"/>
      <c r="C27" s="30"/>
      <c r="D27" s="30"/>
      <c r="E27" s="30"/>
      <c r="F27" s="12"/>
      <c r="G27" s="12"/>
      <c r="H27" s="12"/>
      <c r="I27" s="12"/>
      <c r="J27" s="4"/>
      <c r="K27" s="4"/>
      <c r="L27" s="4" t="s">
        <v>249</v>
      </c>
      <c r="M27" s="4" t="s">
        <v>80</v>
      </c>
      <c r="N27" s="4" t="s">
        <v>9</v>
      </c>
      <c r="O27" s="4" t="s">
        <v>13</v>
      </c>
    </row>
    <row r="28" spans="1:16" x14ac:dyDescent="0.25">
      <c r="A28" s="12"/>
      <c r="B28" s="30"/>
      <c r="C28" s="30"/>
      <c r="D28" s="30"/>
      <c r="E28" s="30"/>
      <c r="F28" s="12"/>
      <c r="G28" s="12"/>
      <c r="H28" s="12"/>
      <c r="I28" s="12"/>
      <c r="J28" s="4"/>
      <c r="K28" s="4"/>
      <c r="L28" s="4"/>
      <c r="M28" s="4"/>
      <c r="N28" s="4" t="s">
        <v>11</v>
      </c>
      <c r="O28" s="4" t="s">
        <v>250</v>
      </c>
    </row>
    <row r="29" spans="1:16" x14ac:dyDescent="0.25">
      <c r="A29" s="12"/>
      <c r="B29" s="30"/>
      <c r="C29" s="30"/>
      <c r="D29" s="30"/>
      <c r="E29" s="30"/>
      <c r="F29" s="12"/>
      <c r="G29" s="12"/>
      <c r="H29" s="12"/>
      <c r="I29" s="12"/>
      <c r="J29" s="4"/>
      <c r="K29" s="4"/>
      <c r="L29" s="4"/>
      <c r="M29" s="4"/>
      <c r="N29" s="4" t="s">
        <v>15</v>
      </c>
      <c r="O29" s="4">
        <v>0.5</v>
      </c>
    </row>
    <row r="30" spans="1:16" x14ac:dyDescent="0.25">
      <c r="J30" s="4"/>
      <c r="K30" s="4"/>
      <c r="L30" s="4"/>
      <c r="M30" s="4"/>
      <c r="N30" s="4"/>
      <c r="O30" s="4"/>
    </row>
    <row r="32" spans="1:16" ht="39.6" customHeight="1" x14ac:dyDescent="0.25"/>
    <row r="37" spans="10:11" x14ac:dyDescent="0.25">
      <c r="J37" s="1"/>
      <c r="K37" s="1"/>
    </row>
  </sheetData>
  <autoFilter ref="A1:I14" xr:uid="{00000000-0009-0000-0000-000002000000}">
    <sortState ref="A2:I15">
      <sortCondition descending="1" ref="I1:I14"/>
    </sortState>
  </autoFilter>
  <sortState ref="A2:P15">
    <sortCondition descending="1" ref="I2:I15"/>
  </sortState>
  <mergeCells count="4">
    <mergeCell ref="J17:O17"/>
    <mergeCell ref="J18:K18"/>
    <mergeCell ref="L18:M18"/>
    <mergeCell ref="N18:O18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O50"/>
  <sheetViews>
    <sheetView zoomScale="90" zoomScaleNormal="90" workbookViewId="0">
      <selection activeCell="J3" sqref="J3"/>
    </sheetView>
  </sheetViews>
  <sheetFormatPr defaultColWidth="9.140625" defaultRowHeight="15" x14ac:dyDescent="0.25"/>
  <cols>
    <col min="1" max="1" width="18.5703125" style="18" customWidth="1"/>
    <col min="2" max="2" width="27" style="24" customWidth="1"/>
    <col min="3" max="3" width="14.140625" style="24" customWidth="1"/>
    <col min="4" max="4" width="15.5703125" style="24" customWidth="1"/>
    <col min="5" max="5" width="14.42578125" style="24" customWidth="1"/>
    <col min="6" max="6" width="16.42578125" style="36" customWidth="1"/>
    <col min="7" max="7" width="10.5703125" style="18" customWidth="1"/>
    <col min="8" max="8" width="9.140625" style="18"/>
    <col min="9" max="10" width="8.7109375" style="18" customWidth="1"/>
    <col min="11" max="13" width="9.140625" style="18"/>
    <col min="14" max="14" width="11.42578125" style="18" customWidth="1"/>
    <col min="15" max="16384" width="9.140625" style="18"/>
  </cols>
  <sheetData>
    <row r="1" spans="1:15" ht="35.25" customHeight="1" x14ac:dyDescent="0.25">
      <c r="A1" s="64" t="s">
        <v>26</v>
      </c>
      <c r="B1" s="64" t="s">
        <v>0</v>
      </c>
      <c r="C1" s="49" t="s">
        <v>78</v>
      </c>
      <c r="D1" s="64" t="s">
        <v>1</v>
      </c>
      <c r="E1" s="64" t="s">
        <v>2</v>
      </c>
      <c r="F1" s="49" t="s">
        <v>6</v>
      </c>
      <c r="G1" s="64" t="s">
        <v>5</v>
      </c>
      <c r="H1" s="22" t="s">
        <v>3</v>
      </c>
      <c r="I1" s="65" t="s">
        <v>25</v>
      </c>
      <c r="J1" s="24"/>
    </row>
    <row r="2" spans="1:15" s="70" customFormat="1" ht="79.900000000000006" customHeight="1" x14ac:dyDescent="0.25">
      <c r="A2" s="29"/>
      <c r="B2" s="120" t="s">
        <v>59</v>
      </c>
      <c r="C2" s="123">
        <v>30981</v>
      </c>
      <c r="D2" s="120" t="s">
        <v>56</v>
      </c>
      <c r="E2" s="120" t="s">
        <v>253</v>
      </c>
      <c r="F2" s="29">
        <f>2+2+2+1+2+1+1+1+1</f>
        <v>13</v>
      </c>
      <c r="G2" s="29">
        <f>3+2+3+2+1+3+3+2+2</f>
        <v>21</v>
      </c>
      <c r="H2" s="29">
        <f>4+5+5+2.5+5+4+4+2.5+2.5</f>
        <v>34.5</v>
      </c>
      <c r="I2" s="29">
        <f t="shared" ref="I2:I34" si="0">F2+G2+H2</f>
        <v>68.5</v>
      </c>
    </row>
    <row r="3" spans="1:15" s="70" customFormat="1" ht="79.900000000000006" customHeight="1" x14ac:dyDescent="0.25">
      <c r="A3" s="4"/>
      <c r="B3" s="120" t="s">
        <v>191</v>
      </c>
      <c r="C3" s="123">
        <v>32301</v>
      </c>
      <c r="D3" s="120" t="s">
        <v>56</v>
      </c>
      <c r="E3" s="120" t="s">
        <v>253</v>
      </c>
      <c r="F3" s="29">
        <f>2+2+2+2+1+1</f>
        <v>10</v>
      </c>
      <c r="G3" s="125">
        <f>3+1+3+2+3+2</f>
        <v>14</v>
      </c>
      <c r="H3" s="29">
        <f>5+5+3+5+3+5</f>
        <v>26</v>
      </c>
      <c r="I3" s="29">
        <f t="shared" si="0"/>
        <v>50</v>
      </c>
    </row>
    <row r="4" spans="1:15" s="74" customFormat="1" ht="79.900000000000006" customHeight="1" x14ac:dyDescent="0.25">
      <c r="A4" s="29"/>
      <c r="B4" s="120" t="s">
        <v>57</v>
      </c>
      <c r="C4" s="123">
        <v>32479</v>
      </c>
      <c r="D4" s="120" t="s">
        <v>56</v>
      </c>
      <c r="E4" s="49" t="s">
        <v>253</v>
      </c>
      <c r="F4" s="126">
        <f>2+2+2+1+1</f>
        <v>8</v>
      </c>
      <c r="G4" s="29">
        <f>3+3+2+3+2</f>
        <v>13</v>
      </c>
      <c r="H4" s="29">
        <f>3+4+4+5+4</f>
        <v>20</v>
      </c>
      <c r="I4" s="29">
        <f t="shared" si="0"/>
        <v>41</v>
      </c>
      <c r="J4" s="57"/>
      <c r="K4" s="57"/>
      <c r="L4" s="57"/>
      <c r="M4" s="57"/>
      <c r="N4" s="57"/>
      <c r="O4" s="57"/>
    </row>
    <row r="5" spans="1:15" ht="79.900000000000006" customHeight="1" x14ac:dyDescent="0.25">
      <c r="A5" s="4"/>
      <c r="B5" s="25" t="s">
        <v>196</v>
      </c>
      <c r="C5" s="52">
        <v>30908</v>
      </c>
      <c r="D5" s="25" t="s">
        <v>56</v>
      </c>
      <c r="E5" s="25" t="s">
        <v>253</v>
      </c>
      <c r="F5" s="4">
        <f>2+2+2+1+1</f>
        <v>8</v>
      </c>
      <c r="G5" s="4">
        <f>1+1+2+1+2</f>
        <v>7</v>
      </c>
      <c r="H5" s="4">
        <f>3+5+0.5+5+4+5</f>
        <v>22.5</v>
      </c>
      <c r="I5" s="29">
        <f t="shared" si="0"/>
        <v>37.5</v>
      </c>
      <c r="J5" s="74"/>
      <c r="K5" s="74"/>
      <c r="L5" s="74"/>
      <c r="M5" s="74"/>
      <c r="N5" s="74"/>
      <c r="O5" s="74"/>
    </row>
    <row r="6" spans="1:15" ht="79.900000000000006" customHeight="1" x14ac:dyDescent="0.25">
      <c r="A6" s="84"/>
      <c r="B6" s="55" t="s">
        <v>229</v>
      </c>
      <c r="C6" s="56">
        <v>33533</v>
      </c>
      <c r="D6" s="25" t="s">
        <v>35</v>
      </c>
      <c r="E6" s="31" t="s">
        <v>165</v>
      </c>
      <c r="F6" s="58">
        <f>2+2+2+1+1</f>
        <v>8</v>
      </c>
      <c r="G6" s="54">
        <f>1+1+1+2+1</f>
        <v>6</v>
      </c>
      <c r="H6" s="58">
        <f>0.5+3+4+4+4+5</f>
        <v>20.5</v>
      </c>
      <c r="I6" s="29">
        <f t="shared" si="0"/>
        <v>34.5</v>
      </c>
    </row>
    <row r="7" spans="1:15" ht="79.900000000000006" customHeight="1" x14ac:dyDescent="0.25">
      <c r="A7" s="10"/>
      <c r="B7" s="55" t="s">
        <v>225</v>
      </c>
      <c r="C7" s="56">
        <v>32633</v>
      </c>
      <c r="D7" s="25" t="s">
        <v>56</v>
      </c>
      <c r="E7" s="31" t="s">
        <v>253</v>
      </c>
      <c r="F7" s="58">
        <f>2+2+1</f>
        <v>5</v>
      </c>
      <c r="G7" s="54">
        <f>1+1+1</f>
        <v>3</v>
      </c>
      <c r="H7" s="58">
        <f>5+5+5</f>
        <v>15</v>
      </c>
      <c r="I7" s="29">
        <f t="shared" si="0"/>
        <v>23</v>
      </c>
    </row>
    <row r="8" spans="1:15" ht="79.900000000000006" customHeight="1" x14ac:dyDescent="0.25">
      <c r="A8" s="54"/>
      <c r="B8" s="25" t="s">
        <v>161</v>
      </c>
      <c r="C8" s="26">
        <v>34127</v>
      </c>
      <c r="D8" s="25" t="s">
        <v>56</v>
      </c>
      <c r="E8" s="31" t="s">
        <v>253</v>
      </c>
      <c r="F8" s="34">
        <f>2+1</f>
        <v>3</v>
      </c>
      <c r="G8" s="4">
        <f>1+2</f>
        <v>3</v>
      </c>
      <c r="H8" s="34">
        <f>5+5</f>
        <v>10</v>
      </c>
      <c r="I8" s="72">
        <f t="shared" si="0"/>
        <v>16</v>
      </c>
    </row>
    <row r="9" spans="1:15" s="57" customFormat="1" ht="79.900000000000006" customHeight="1" x14ac:dyDescent="0.25">
      <c r="A9" s="4"/>
      <c r="B9" s="25" t="s">
        <v>311</v>
      </c>
      <c r="C9" s="48">
        <v>33721</v>
      </c>
      <c r="D9" s="55" t="s">
        <v>35</v>
      </c>
      <c r="E9" s="55" t="s">
        <v>36</v>
      </c>
      <c r="F9" s="34">
        <f>2+1</f>
        <v>3</v>
      </c>
      <c r="G9" s="4">
        <f>2+2</f>
        <v>4</v>
      </c>
      <c r="H9" s="4">
        <f>5+3</f>
        <v>8</v>
      </c>
      <c r="I9" s="29">
        <f t="shared" si="0"/>
        <v>15</v>
      </c>
      <c r="J9" s="18"/>
      <c r="K9" s="18"/>
      <c r="L9" s="18"/>
      <c r="M9" s="18"/>
      <c r="N9" s="18"/>
      <c r="O9" s="18"/>
    </row>
    <row r="10" spans="1:15" ht="79.900000000000006" customHeight="1" x14ac:dyDescent="0.25">
      <c r="A10" s="4"/>
      <c r="B10" s="25" t="s">
        <v>136</v>
      </c>
      <c r="C10" s="26">
        <v>32979</v>
      </c>
      <c r="D10" s="25" t="s">
        <v>56</v>
      </c>
      <c r="E10" s="31" t="s">
        <v>253</v>
      </c>
      <c r="F10" s="34">
        <f>2+1</f>
        <v>3</v>
      </c>
      <c r="G10" s="10">
        <f>1+1</f>
        <v>2</v>
      </c>
      <c r="H10" s="34">
        <f>3+3</f>
        <v>6</v>
      </c>
      <c r="I10" s="29">
        <f t="shared" si="0"/>
        <v>11</v>
      </c>
    </row>
    <row r="11" spans="1:15" ht="79.900000000000006" customHeight="1" x14ac:dyDescent="0.25">
      <c r="A11" s="54"/>
      <c r="B11" s="27" t="s">
        <v>244</v>
      </c>
      <c r="C11" s="48">
        <v>33172</v>
      </c>
      <c r="D11" s="81" t="s">
        <v>179</v>
      </c>
      <c r="E11" s="89" t="s">
        <v>27</v>
      </c>
      <c r="F11" s="4">
        <f>1+1</f>
        <v>2</v>
      </c>
      <c r="G11" s="4">
        <f>2+2</f>
        <v>4</v>
      </c>
      <c r="H11" s="4">
        <f>0.5+2+2</f>
        <v>4.5</v>
      </c>
      <c r="I11" s="72">
        <f t="shared" si="0"/>
        <v>10.5</v>
      </c>
    </row>
    <row r="12" spans="1:15" ht="79.900000000000006" customHeight="1" x14ac:dyDescent="0.25">
      <c r="A12" s="54"/>
      <c r="B12" s="55" t="s">
        <v>228</v>
      </c>
      <c r="C12" s="56">
        <v>33346</v>
      </c>
      <c r="D12" s="25" t="s">
        <v>56</v>
      </c>
      <c r="E12" s="31" t="s">
        <v>253</v>
      </c>
      <c r="F12" s="58">
        <f>1+1</f>
        <v>2</v>
      </c>
      <c r="G12" s="54">
        <f>0.5+1</f>
        <v>1.5</v>
      </c>
      <c r="H12" s="58">
        <f>0.5+2+4</f>
        <v>6.5</v>
      </c>
      <c r="I12" s="29">
        <f t="shared" si="0"/>
        <v>10</v>
      </c>
    </row>
    <row r="13" spans="1:15" ht="79.900000000000006" customHeight="1" x14ac:dyDescent="0.25">
      <c r="A13" s="4"/>
      <c r="B13" s="25" t="s">
        <v>115</v>
      </c>
      <c r="C13" s="48">
        <v>31340</v>
      </c>
      <c r="D13" s="25" t="s">
        <v>47</v>
      </c>
      <c r="E13" s="55" t="s">
        <v>114</v>
      </c>
      <c r="F13" s="4">
        <f>2</f>
        <v>2</v>
      </c>
      <c r="G13" s="4">
        <f>2</f>
        <v>2</v>
      </c>
      <c r="H13" s="4">
        <f>5</f>
        <v>5</v>
      </c>
      <c r="I13" s="29">
        <f t="shared" si="0"/>
        <v>9</v>
      </c>
    </row>
    <row r="14" spans="1:15" ht="79.900000000000006" customHeight="1" x14ac:dyDescent="0.25">
      <c r="A14" s="4"/>
      <c r="B14" s="25" t="s">
        <v>134</v>
      </c>
      <c r="C14" s="48">
        <v>32786</v>
      </c>
      <c r="D14" s="25" t="s">
        <v>56</v>
      </c>
      <c r="E14" s="25" t="s">
        <v>253</v>
      </c>
      <c r="F14" s="4">
        <f>2</f>
        <v>2</v>
      </c>
      <c r="G14" s="4">
        <f>2</f>
        <v>2</v>
      </c>
      <c r="H14" s="4">
        <f>4+0.5</f>
        <v>4.5</v>
      </c>
      <c r="I14" s="29">
        <f t="shared" si="0"/>
        <v>8.5</v>
      </c>
    </row>
    <row r="15" spans="1:15" ht="79.900000000000006" customHeight="1" x14ac:dyDescent="0.25">
      <c r="A15" s="4"/>
      <c r="B15" s="55" t="s">
        <v>272</v>
      </c>
      <c r="C15" s="56">
        <v>33433</v>
      </c>
      <c r="D15" s="55" t="s">
        <v>179</v>
      </c>
      <c r="E15" s="55" t="s">
        <v>27</v>
      </c>
      <c r="F15" s="58">
        <f>1+1</f>
        <v>2</v>
      </c>
      <c r="G15" s="54">
        <f>0.5+0.5</f>
        <v>1</v>
      </c>
      <c r="H15" s="58">
        <f>2.5+2.5</f>
        <v>5</v>
      </c>
      <c r="I15" s="29">
        <f t="shared" si="0"/>
        <v>8</v>
      </c>
    </row>
    <row r="16" spans="1:15" ht="79.900000000000006" customHeight="1" x14ac:dyDescent="0.25">
      <c r="A16" s="4"/>
      <c r="B16" s="25" t="s">
        <v>195</v>
      </c>
      <c r="C16" s="48">
        <v>32008</v>
      </c>
      <c r="D16" s="25" t="s">
        <v>56</v>
      </c>
      <c r="E16" s="25" t="s">
        <v>253</v>
      </c>
      <c r="F16" s="4">
        <f>2</f>
        <v>2</v>
      </c>
      <c r="G16" s="4">
        <f>1</f>
        <v>1</v>
      </c>
      <c r="H16" s="4">
        <f>0.5+4</f>
        <v>4.5</v>
      </c>
      <c r="I16" s="29">
        <f t="shared" si="0"/>
        <v>7.5</v>
      </c>
    </row>
    <row r="17" spans="1:9" ht="79.900000000000006" customHeight="1" x14ac:dyDescent="0.25">
      <c r="A17" s="54"/>
      <c r="B17" s="55" t="s">
        <v>226</v>
      </c>
      <c r="C17" s="56">
        <v>31857</v>
      </c>
      <c r="D17" s="25" t="s">
        <v>35</v>
      </c>
      <c r="E17" s="25" t="s">
        <v>198</v>
      </c>
      <c r="F17" s="58">
        <f>2</f>
        <v>2</v>
      </c>
      <c r="G17" s="54">
        <f>1</f>
        <v>1</v>
      </c>
      <c r="H17" s="58">
        <f>4</f>
        <v>4</v>
      </c>
      <c r="I17" s="29">
        <f t="shared" si="0"/>
        <v>7</v>
      </c>
    </row>
    <row r="18" spans="1:9" ht="79.900000000000006" customHeight="1" x14ac:dyDescent="0.25">
      <c r="A18" s="54"/>
      <c r="B18" s="55" t="s">
        <v>230</v>
      </c>
      <c r="C18" s="56">
        <v>31911</v>
      </c>
      <c r="D18" s="45" t="s">
        <v>73</v>
      </c>
      <c r="E18" s="33" t="s">
        <v>64</v>
      </c>
      <c r="F18" s="58">
        <f>2</f>
        <v>2</v>
      </c>
      <c r="G18" s="54">
        <f>2</f>
        <v>2</v>
      </c>
      <c r="H18" s="58">
        <f>3</f>
        <v>3</v>
      </c>
      <c r="I18" s="29">
        <f t="shared" si="0"/>
        <v>7</v>
      </c>
    </row>
    <row r="19" spans="1:9" ht="79.900000000000006" customHeight="1" x14ac:dyDescent="0.25">
      <c r="A19" s="72"/>
      <c r="B19" s="86" t="s">
        <v>164</v>
      </c>
      <c r="C19" s="87">
        <v>33029</v>
      </c>
      <c r="D19" s="86" t="s">
        <v>35</v>
      </c>
      <c r="E19" s="86" t="s">
        <v>165</v>
      </c>
      <c r="F19" s="96">
        <f>2</f>
        <v>2</v>
      </c>
      <c r="G19" s="98">
        <f>1</f>
        <v>1</v>
      </c>
      <c r="H19" s="96">
        <f>0.5+3</f>
        <v>3.5</v>
      </c>
      <c r="I19" s="29">
        <f t="shared" si="0"/>
        <v>6.5</v>
      </c>
    </row>
    <row r="20" spans="1:9" ht="79.900000000000006" customHeight="1" x14ac:dyDescent="0.25">
      <c r="A20" s="11"/>
      <c r="B20" s="59" t="s">
        <v>275</v>
      </c>
      <c r="C20" s="103">
        <v>32438</v>
      </c>
      <c r="D20" s="59" t="s">
        <v>47</v>
      </c>
      <c r="E20" s="38"/>
      <c r="F20" s="104">
        <v>1</v>
      </c>
      <c r="G20" s="102">
        <v>2</v>
      </c>
      <c r="H20" s="104">
        <v>2.5</v>
      </c>
      <c r="I20" s="29">
        <f t="shared" si="0"/>
        <v>5.5</v>
      </c>
    </row>
    <row r="21" spans="1:9" ht="79.900000000000006" customHeight="1" x14ac:dyDescent="0.25">
      <c r="A21" s="4"/>
      <c r="B21" s="25" t="s">
        <v>303</v>
      </c>
      <c r="C21" s="48">
        <v>30607</v>
      </c>
      <c r="D21" s="25" t="s">
        <v>56</v>
      </c>
      <c r="E21" s="31" t="s">
        <v>253</v>
      </c>
      <c r="F21" s="4">
        <f>1</f>
        <v>1</v>
      </c>
      <c r="G21" s="4">
        <f>2</f>
        <v>2</v>
      </c>
      <c r="H21" s="4">
        <f>1.5</f>
        <v>1.5</v>
      </c>
      <c r="I21" s="72">
        <f t="shared" si="0"/>
        <v>4.5</v>
      </c>
    </row>
    <row r="22" spans="1:9" ht="79.900000000000006" customHeight="1" x14ac:dyDescent="0.25">
      <c r="A22" s="54"/>
      <c r="B22" s="25" t="s">
        <v>301</v>
      </c>
      <c r="C22" s="26">
        <v>31987</v>
      </c>
      <c r="D22" s="25" t="s">
        <v>56</v>
      </c>
      <c r="E22" s="31" t="s">
        <v>253</v>
      </c>
      <c r="F22" s="34">
        <f>1</f>
        <v>1</v>
      </c>
      <c r="G22" s="4">
        <f>0.5</f>
        <v>0.5</v>
      </c>
      <c r="H22" s="34">
        <f>2</f>
        <v>2</v>
      </c>
      <c r="I22" s="72">
        <f t="shared" si="0"/>
        <v>3.5</v>
      </c>
    </row>
    <row r="23" spans="1:9" ht="79.900000000000006" customHeight="1" x14ac:dyDescent="0.25">
      <c r="A23" s="4"/>
      <c r="B23" s="25" t="s">
        <v>302</v>
      </c>
      <c r="C23" s="48">
        <v>33650</v>
      </c>
      <c r="D23" s="27" t="s">
        <v>179</v>
      </c>
      <c r="E23" s="45" t="s">
        <v>27</v>
      </c>
      <c r="F23" s="4">
        <f>1</f>
        <v>1</v>
      </c>
      <c r="G23" s="4">
        <f>0.5</f>
        <v>0.5</v>
      </c>
      <c r="H23" s="4">
        <f>1.5</f>
        <v>1.5</v>
      </c>
      <c r="I23" s="72">
        <f t="shared" si="0"/>
        <v>3</v>
      </c>
    </row>
    <row r="24" spans="1:9" ht="79.900000000000006" customHeight="1" x14ac:dyDescent="0.25">
      <c r="A24" s="54"/>
      <c r="B24" s="55" t="s">
        <v>227</v>
      </c>
      <c r="C24" s="56">
        <v>32476</v>
      </c>
      <c r="D24" s="27" t="s">
        <v>179</v>
      </c>
      <c r="E24" s="45" t="s">
        <v>27</v>
      </c>
      <c r="F24" s="58"/>
      <c r="G24" s="54"/>
      <c r="H24" s="58">
        <f>0.5+0.5</f>
        <v>1</v>
      </c>
      <c r="I24" s="29">
        <f t="shared" si="0"/>
        <v>1</v>
      </c>
    </row>
    <row r="25" spans="1:9" ht="79.900000000000006" customHeight="1" x14ac:dyDescent="0.25">
      <c r="A25" s="4"/>
      <c r="B25" s="25" t="s">
        <v>260</v>
      </c>
      <c r="C25" s="26">
        <v>31277</v>
      </c>
      <c r="D25" s="25" t="s">
        <v>56</v>
      </c>
      <c r="E25" s="31" t="s">
        <v>253</v>
      </c>
      <c r="F25" s="34"/>
      <c r="G25" s="4"/>
      <c r="H25" s="34">
        <f>0.5+0.5</f>
        <v>1</v>
      </c>
      <c r="I25" s="29">
        <f t="shared" si="0"/>
        <v>1</v>
      </c>
    </row>
    <row r="26" spans="1:9" ht="79.900000000000006" customHeight="1" x14ac:dyDescent="0.25">
      <c r="A26" s="54"/>
      <c r="B26" s="55" t="s">
        <v>259</v>
      </c>
      <c r="C26" s="56">
        <v>32754</v>
      </c>
      <c r="D26" s="55" t="s">
        <v>35</v>
      </c>
      <c r="E26" s="55" t="s">
        <v>190</v>
      </c>
      <c r="F26" s="58"/>
      <c r="G26" s="54"/>
      <c r="H26" s="58">
        <f>0.5+0.5</f>
        <v>1</v>
      </c>
      <c r="I26" s="29">
        <f t="shared" si="0"/>
        <v>1</v>
      </c>
    </row>
    <row r="27" spans="1:9" ht="79.900000000000006" customHeight="1" x14ac:dyDescent="0.25">
      <c r="A27" s="54"/>
      <c r="B27" s="55" t="s">
        <v>185</v>
      </c>
      <c r="C27" s="56">
        <v>34064</v>
      </c>
      <c r="D27" s="25" t="s">
        <v>56</v>
      </c>
      <c r="E27" s="31" t="s">
        <v>253</v>
      </c>
      <c r="F27" s="58"/>
      <c r="G27" s="54"/>
      <c r="H27" s="58">
        <f>0.5</f>
        <v>0.5</v>
      </c>
      <c r="I27" s="29">
        <f t="shared" si="0"/>
        <v>0.5</v>
      </c>
    </row>
    <row r="28" spans="1:9" ht="79.900000000000006" customHeight="1" x14ac:dyDescent="0.25">
      <c r="A28" s="54"/>
      <c r="B28" s="55" t="s">
        <v>113</v>
      </c>
      <c r="C28" s="56">
        <v>32371</v>
      </c>
      <c r="D28" s="55" t="s">
        <v>47</v>
      </c>
      <c r="E28" s="55" t="s">
        <v>114</v>
      </c>
      <c r="F28" s="58"/>
      <c r="G28" s="54"/>
      <c r="H28" s="58">
        <f>0.5</f>
        <v>0.5</v>
      </c>
      <c r="I28" s="29">
        <f t="shared" si="0"/>
        <v>0.5</v>
      </c>
    </row>
    <row r="29" spans="1:9" ht="79.900000000000006" customHeight="1" x14ac:dyDescent="0.25">
      <c r="A29" s="4"/>
      <c r="B29" s="25" t="s">
        <v>296</v>
      </c>
      <c r="C29" s="48">
        <v>30594</v>
      </c>
      <c r="D29" s="25" t="s">
        <v>56</v>
      </c>
      <c r="E29" s="25" t="s">
        <v>253</v>
      </c>
      <c r="F29" s="4"/>
      <c r="G29" s="4"/>
      <c r="H29" s="4">
        <f>0.5</f>
        <v>0.5</v>
      </c>
      <c r="I29" s="29">
        <f t="shared" si="0"/>
        <v>0.5</v>
      </c>
    </row>
    <row r="30" spans="1:9" ht="80.099999999999994" customHeight="1" x14ac:dyDescent="0.25">
      <c r="A30" s="4"/>
      <c r="B30" s="25" t="s">
        <v>314</v>
      </c>
      <c r="C30" s="48">
        <v>32727</v>
      </c>
      <c r="D30" s="25" t="s">
        <v>56</v>
      </c>
      <c r="E30" s="25" t="s">
        <v>281</v>
      </c>
      <c r="F30" s="4"/>
      <c r="G30" s="4"/>
      <c r="H30" s="4">
        <f>0.5</f>
        <v>0.5</v>
      </c>
      <c r="I30" s="72">
        <f t="shared" si="0"/>
        <v>0.5</v>
      </c>
    </row>
    <row r="31" spans="1:9" ht="80.099999999999994" customHeight="1" x14ac:dyDescent="0.25">
      <c r="A31" s="4"/>
      <c r="B31" s="25" t="s">
        <v>53</v>
      </c>
      <c r="C31" s="48">
        <v>33742</v>
      </c>
      <c r="D31" s="25" t="s">
        <v>47</v>
      </c>
      <c r="E31" s="31" t="s">
        <v>55</v>
      </c>
      <c r="F31" s="34"/>
      <c r="G31" s="4"/>
      <c r="H31" s="4"/>
      <c r="I31" s="29">
        <f t="shared" si="0"/>
        <v>0</v>
      </c>
    </row>
    <row r="32" spans="1:9" ht="79.900000000000006" customHeight="1" x14ac:dyDescent="0.25">
      <c r="A32" s="102"/>
      <c r="B32" s="59" t="s">
        <v>166</v>
      </c>
      <c r="C32" s="115">
        <v>32496</v>
      </c>
      <c r="D32" s="39" t="s">
        <v>56</v>
      </c>
      <c r="E32" s="39" t="s">
        <v>253</v>
      </c>
      <c r="F32" s="104"/>
      <c r="G32" s="102"/>
      <c r="H32" s="104"/>
      <c r="I32" s="69">
        <f t="shared" si="0"/>
        <v>0</v>
      </c>
    </row>
    <row r="33" spans="1:15" ht="79.900000000000006" customHeight="1" x14ac:dyDescent="0.25">
      <c r="A33" s="4"/>
      <c r="B33" s="25" t="s">
        <v>135</v>
      </c>
      <c r="C33" s="26">
        <v>33029</v>
      </c>
      <c r="D33" s="25" t="s">
        <v>124</v>
      </c>
      <c r="E33" s="31" t="s">
        <v>125</v>
      </c>
      <c r="F33" s="34"/>
      <c r="G33" s="10"/>
      <c r="H33" s="34"/>
      <c r="I33" s="69">
        <f t="shared" si="0"/>
        <v>0</v>
      </c>
    </row>
    <row r="34" spans="1:15" ht="79.900000000000006" customHeight="1" x14ac:dyDescent="0.25">
      <c r="A34" s="4"/>
      <c r="B34" s="25" t="s">
        <v>192</v>
      </c>
      <c r="C34" s="48">
        <v>33462</v>
      </c>
      <c r="D34" s="25" t="s">
        <v>56</v>
      </c>
      <c r="E34" s="25" t="s">
        <v>253</v>
      </c>
      <c r="F34" s="4"/>
      <c r="G34" s="4"/>
      <c r="H34" s="4"/>
      <c r="I34" s="29">
        <f t="shared" si="0"/>
        <v>0</v>
      </c>
    </row>
    <row r="36" spans="1:15" x14ac:dyDescent="0.25">
      <c r="J36" s="143" t="s">
        <v>4</v>
      </c>
      <c r="K36" s="143"/>
      <c r="L36" s="143"/>
      <c r="M36" s="143"/>
      <c r="N36" s="143"/>
      <c r="O36" s="143"/>
    </row>
    <row r="37" spans="1:15" x14ac:dyDescent="0.25">
      <c r="J37" s="144" t="s">
        <v>6</v>
      </c>
      <c r="K37" s="144"/>
      <c r="L37" s="144" t="s">
        <v>5</v>
      </c>
      <c r="M37" s="144"/>
      <c r="N37" s="144" t="s">
        <v>3</v>
      </c>
      <c r="O37" s="144"/>
    </row>
    <row r="38" spans="1:15" x14ac:dyDescent="0.25">
      <c r="J38" s="2" t="s">
        <v>20</v>
      </c>
      <c r="K38" s="5" t="s">
        <v>8</v>
      </c>
      <c r="L38" s="2" t="s">
        <v>16</v>
      </c>
      <c r="M38" s="5" t="s">
        <v>8</v>
      </c>
      <c r="N38" s="2" t="s">
        <v>7</v>
      </c>
      <c r="O38" s="5" t="s">
        <v>8</v>
      </c>
    </row>
    <row r="39" spans="1:15" ht="39.6" customHeight="1" x14ac:dyDescent="0.25">
      <c r="J39" s="3" t="s">
        <v>21</v>
      </c>
      <c r="K39" s="5" t="s">
        <v>10</v>
      </c>
      <c r="L39" s="2" t="s">
        <v>17</v>
      </c>
      <c r="M39" s="5" t="s">
        <v>12</v>
      </c>
      <c r="N39" s="2" t="s">
        <v>9</v>
      </c>
      <c r="O39" s="5" t="s">
        <v>10</v>
      </c>
    </row>
    <row r="40" spans="1:15" x14ac:dyDescent="0.25">
      <c r="J40" s="2" t="s">
        <v>22</v>
      </c>
      <c r="K40" s="5" t="s">
        <v>12</v>
      </c>
      <c r="L40" s="2" t="s">
        <v>18</v>
      </c>
      <c r="M40" s="5" t="s">
        <v>13</v>
      </c>
      <c r="N40" s="2" t="s">
        <v>11</v>
      </c>
      <c r="O40" s="5" t="s">
        <v>12</v>
      </c>
    </row>
    <row r="41" spans="1:15" x14ac:dyDescent="0.25">
      <c r="J41" s="2" t="s">
        <v>23</v>
      </c>
      <c r="K41" s="5" t="s">
        <v>13</v>
      </c>
      <c r="L41" s="2" t="s">
        <v>19</v>
      </c>
      <c r="M41" s="5" t="s">
        <v>14</v>
      </c>
      <c r="N41" s="2" t="s">
        <v>15</v>
      </c>
      <c r="O41" s="5"/>
    </row>
    <row r="42" spans="1:15" x14ac:dyDescent="0.25">
      <c r="J42" s="2" t="s">
        <v>24</v>
      </c>
      <c r="K42" s="5" t="s">
        <v>14</v>
      </c>
      <c r="L42" s="4"/>
      <c r="M42" s="6"/>
      <c r="N42" s="2" t="s">
        <v>79</v>
      </c>
      <c r="O42" s="5" t="s">
        <v>80</v>
      </c>
    </row>
    <row r="43" spans="1:15" x14ac:dyDescent="0.25">
      <c r="J43" s="2"/>
      <c r="K43" s="5"/>
      <c r="L43" s="4"/>
      <c r="M43" s="6"/>
      <c r="N43" s="2"/>
      <c r="O43" s="7"/>
    </row>
    <row r="44" spans="1:15" x14ac:dyDescent="0.25">
      <c r="J44" s="1"/>
      <c r="K44" s="1"/>
    </row>
    <row r="45" spans="1:15" x14ac:dyDescent="0.25">
      <c r="J45" s="4" t="s">
        <v>6</v>
      </c>
      <c r="K45" s="4" t="s">
        <v>5</v>
      </c>
      <c r="L45" s="4" t="s">
        <v>3</v>
      </c>
      <c r="M45" s="4"/>
      <c r="N45" s="4"/>
      <c r="O45" s="4"/>
    </row>
    <row r="46" spans="1:15" x14ac:dyDescent="0.25">
      <c r="J46" s="4" t="s">
        <v>246</v>
      </c>
      <c r="K46" s="4" t="s">
        <v>14</v>
      </c>
      <c r="L46" s="4" t="s">
        <v>247</v>
      </c>
      <c r="M46" s="4" t="s">
        <v>13</v>
      </c>
      <c r="N46" s="4" t="s">
        <v>7</v>
      </c>
      <c r="O46" s="4" t="s">
        <v>248</v>
      </c>
    </row>
    <row r="47" spans="1:15" x14ac:dyDescent="0.25">
      <c r="J47" s="4"/>
      <c r="K47" s="4"/>
      <c r="L47" s="4" t="s">
        <v>249</v>
      </c>
      <c r="M47" s="4" t="s">
        <v>80</v>
      </c>
      <c r="N47" s="4" t="s">
        <v>9</v>
      </c>
      <c r="O47" s="4" t="s">
        <v>13</v>
      </c>
    </row>
    <row r="48" spans="1:15" x14ac:dyDescent="0.25">
      <c r="J48" s="4"/>
      <c r="K48" s="4"/>
      <c r="L48" s="4"/>
      <c r="M48" s="4"/>
      <c r="N48" s="4" t="s">
        <v>11</v>
      </c>
      <c r="O48" s="4" t="s">
        <v>250</v>
      </c>
    </row>
    <row r="49" spans="10:15" x14ac:dyDescent="0.25">
      <c r="J49" s="4"/>
      <c r="K49" s="4"/>
      <c r="L49" s="4"/>
      <c r="M49" s="4"/>
      <c r="N49" s="4" t="s">
        <v>15</v>
      </c>
      <c r="O49" s="4">
        <v>0.5</v>
      </c>
    </row>
    <row r="50" spans="10:15" x14ac:dyDescent="0.25">
      <c r="J50" s="4"/>
      <c r="K50" s="4"/>
      <c r="L50" s="4"/>
      <c r="M50" s="4"/>
      <c r="N50" s="4"/>
      <c r="O50" s="4"/>
    </row>
  </sheetData>
  <autoFilter ref="I1:I44" xr:uid="{00000000-0009-0000-0000-000003000000}">
    <sortState ref="A2:I49">
      <sortCondition descending="1" ref="I1:I44"/>
    </sortState>
  </autoFilter>
  <sortState ref="A2:O34">
    <sortCondition descending="1" ref="I2:I34"/>
  </sortState>
  <mergeCells count="4">
    <mergeCell ref="J36:O36"/>
    <mergeCell ref="J37:K37"/>
    <mergeCell ref="L37:M37"/>
    <mergeCell ref="N37:O37"/>
  </mergeCells>
  <conditionalFormatting sqref="B30:B31">
    <cfRule type="duplicateValues" dxfId="30" priority="2" stopIfTrue="1"/>
  </conditionalFormatting>
  <conditionalFormatting sqref="B30:B31">
    <cfRule type="duplicateValues" dxfId="29" priority="1" stopIfTrue="1"/>
  </conditionalFormatting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O24"/>
  <sheetViews>
    <sheetView workbookViewId="0">
      <selection activeCell="J3" sqref="J3"/>
    </sheetView>
  </sheetViews>
  <sheetFormatPr defaultColWidth="9.140625" defaultRowHeight="15" x14ac:dyDescent="0.25"/>
  <cols>
    <col min="1" max="1" width="19.5703125" style="18" customWidth="1"/>
    <col min="2" max="2" width="24.42578125" style="24" customWidth="1"/>
    <col min="3" max="3" width="14.85546875" style="24" customWidth="1"/>
    <col min="4" max="4" width="11.42578125" style="24" customWidth="1"/>
    <col min="5" max="5" width="11.140625" style="24" customWidth="1"/>
    <col min="6" max="6" width="12.85546875" style="18" customWidth="1"/>
    <col min="7" max="7" width="10.5703125" style="18" customWidth="1"/>
    <col min="8" max="9" width="9.140625" style="18"/>
    <col min="10" max="10" width="23.85546875" style="18" customWidth="1"/>
    <col min="11" max="13" width="9.140625" style="18"/>
    <col min="14" max="14" width="11.42578125" style="18" customWidth="1"/>
    <col min="15" max="16384" width="9.140625" style="18"/>
  </cols>
  <sheetData>
    <row r="1" spans="1:15" ht="29.1" customHeight="1" x14ac:dyDescent="0.25">
      <c r="A1" s="37" t="s">
        <v>26</v>
      </c>
      <c r="B1" s="32" t="s">
        <v>0</v>
      </c>
      <c r="C1" s="49" t="s">
        <v>78</v>
      </c>
      <c r="D1" s="22" t="s">
        <v>1</v>
      </c>
      <c r="E1" s="22" t="s">
        <v>2</v>
      </c>
      <c r="F1" s="108" t="s">
        <v>6</v>
      </c>
      <c r="G1" s="22" t="s">
        <v>5</v>
      </c>
      <c r="H1" s="22" t="s">
        <v>3</v>
      </c>
      <c r="I1" s="65" t="s">
        <v>25</v>
      </c>
    </row>
    <row r="2" spans="1:15" s="70" customFormat="1" ht="81" customHeight="1" x14ac:dyDescent="0.25">
      <c r="A2" s="29"/>
      <c r="B2" s="65" t="s">
        <v>118</v>
      </c>
      <c r="C2" s="123">
        <v>32688</v>
      </c>
      <c r="D2" s="120" t="s">
        <v>47</v>
      </c>
      <c r="E2" s="120" t="s">
        <v>63</v>
      </c>
      <c r="F2" s="29">
        <f>2+2+1</f>
        <v>5</v>
      </c>
      <c r="G2" s="29">
        <f>5+5+5</f>
        <v>15</v>
      </c>
      <c r="H2" s="29">
        <f>4+5+5+0.5</f>
        <v>14.5</v>
      </c>
      <c r="I2" s="29">
        <f t="shared" ref="I2:I7" si="0">F2+G2+H2</f>
        <v>34.5</v>
      </c>
    </row>
    <row r="3" spans="1:15" s="70" customFormat="1" ht="81" customHeight="1" x14ac:dyDescent="0.25">
      <c r="A3" s="4"/>
      <c r="B3" s="139" t="s">
        <v>271</v>
      </c>
      <c r="C3" s="123">
        <v>33021</v>
      </c>
      <c r="D3" s="139" t="s">
        <v>56</v>
      </c>
      <c r="E3" s="139" t="s">
        <v>253</v>
      </c>
      <c r="F3" s="29">
        <f>2+1</f>
        <v>3</v>
      </c>
      <c r="G3" s="29">
        <f>2+2</f>
        <v>4</v>
      </c>
      <c r="H3" s="29">
        <f>4+4</f>
        <v>8</v>
      </c>
      <c r="I3" s="29">
        <f t="shared" si="0"/>
        <v>15</v>
      </c>
    </row>
    <row r="4" spans="1:15" ht="76.5" customHeight="1" x14ac:dyDescent="0.25">
      <c r="A4" s="29"/>
      <c r="B4" s="65" t="s">
        <v>116</v>
      </c>
      <c r="C4" s="123">
        <v>33157</v>
      </c>
      <c r="D4" s="120" t="s">
        <v>47</v>
      </c>
      <c r="E4" s="120" t="s">
        <v>117</v>
      </c>
      <c r="F4" s="29">
        <f>2</f>
        <v>2</v>
      </c>
      <c r="G4" s="29">
        <f>5</f>
        <v>5</v>
      </c>
      <c r="H4" s="29">
        <f>5+0.5</f>
        <v>5.5</v>
      </c>
      <c r="I4" s="29">
        <f t="shared" si="0"/>
        <v>12.5</v>
      </c>
    </row>
    <row r="5" spans="1:15" ht="76.5" customHeight="1" x14ac:dyDescent="0.25">
      <c r="A5" s="4"/>
      <c r="B5" s="25" t="s">
        <v>312</v>
      </c>
      <c r="C5" s="48">
        <v>34118</v>
      </c>
      <c r="D5" s="25" t="s">
        <v>56</v>
      </c>
      <c r="E5" s="25" t="s">
        <v>253</v>
      </c>
      <c r="F5" s="82">
        <v>2</v>
      </c>
      <c r="G5" s="82">
        <v>1</v>
      </c>
      <c r="H5" s="82">
        <v>4</v>
      </c>
      <c r="I5" s="4">
        <f t="shared" si="0"/>
        <v>7</v>
      </c>
    </row>
    <row r="6" spans="1:15" ht="76.5" customHeight="1" x14ac:dyDescent="0.25">
      <c r="A6" s="4"/>
      <c r="B6" s="25" t="s">
        <v>274</v>
      </c>
      <c r="C6" s="48">
        <v>31049</v>
      </c>
      <c r="D6" s="25" t="s">
        <v>179</v>
      </c>
      <c r="E6" s="25"/>
      <c r="F6" s="82">
        <v>1</v>
      </c>
      <c r="G6" s="82">
        <v>2</v>
      </c>
      <c r="H6" s="82">
        <v>2.5</v>
      </c>
      <c r="I6" s="4">
        <f t="shared" si="0"/>
        <v>5.5</v>
      </c>
    </row>
    <row r="7" spans="1:15" ht="76.5" customHeight="1" x14ac:dyDescent="0.25">
      <c r="A7" s="4"/>
      <c r="B7" s="25" t="s">
        <v>304</v>
      </c>
      <c r="C7" s="48">
        <v>27635</v>
      </c>
      <c r="D7" s="25" t="s">
        <v>50</v>
      </c>
      <c r="E7" s="25" t="s">
        <v>51</v>
      </c>
      <c r="F7" s="82">
        <f>1</f>
        <v>1</v>
      </c>
      <c r="G7" s="82">
        <f>0.5</f>
        <v>0.5</v>
      </c>
      <c r="H7" s="82">
        <f>2.5</f>
        <v>2.5</v>
      </c>
      <c r="I7" s="4">
        <f t="shared" si="0"/>
        <v>4</v>
      </c>
    </row>
    <row r="8" spans="1:15" ht="76.5" customHeight="1" x14ac:dyDescent="0.25">
      <c r="A8" s="12"/>
      <c r="B8" s="30"/>
      <c r="C8" s="52"/>
      <c r="D8" s="30"/>
      <c r="E8" s="30"/>
      <c r="F8" s="105"/>
      <c r="G8" s="12"/>
      <c r="H8" s="12"/>
      <c r="I8" s="12"/>
    </row>
    <row r="9" spans="1:15" x14ac:dyDescent="0.25">
      <c r="B9" s="30"/>
      <c r="C9" s="30"/>
      <c r="D9" s="30"/>
      <c r="E9" s="30"/>
    </row>
    <row r="10" spans="1:15" x14ac:dyDescent="0.25">
      <c r="B10" s="30"/>
      <c r="C10" s="30"/>
      <c r="D10" s="30"/>
      <c r="E10" s="30"/>
      <c r="J10" s="143" t="s">
        <v>4</v>
      </c>
      <c r="K10" s="143"/>
      <c r="L10" s="143"/>
      <c r="M10" s="143"/>
      <c r="N10" s="143"/>
      <c r="O10" s="143"/>
    </row>
    <row r="11" spans="1:15" x14ac:dyDescent="0.25">
      <c r="B11" s="30"/>
      <c r="C11" s="30"/>
      <c r="D11" s="30"/>
      <c r="E11" s="30"/>
      <c r="J11" s="144" t="s">
        <v>6</v>
      </c>
      <c r="K11" s="144"/>
      <c r="L11" s="144" t="s">
        <v>5</v>
      </c>
      <c r="M11" s="144"/>
      <c r="N11" s="144" t="s">
        <v>3</v>
      </c>
      <c r="O11" s="144"/>
    </row>
    <row r="12" spans="1:15" x14ac:dyDescent="0.25">
      <c r="B12" s="30"/>
      <c r="C12" s="30"/>
      <c r="D12" s="30"/>
      <c r="E12" s="30"/>
      <c r="J12" s="2" t="s">
        <v>20</v>
      </c>
      <c r="K12" s="5" t="s">
        <v>8</v>
      </c>
      <c r="L12" s="2" t="s">
        <v>16</v>
      </c>
      <c r="M12" s="5" t="s">
        <v>8</v>
      </c>
      <c r="N12" s="2" t="s">
        <v>7</v>
      </c>
      <c r="O12" s="5" t="s">
        <v>8</v>
      </c>
    </row>
    <row r="13" spans="1:15" ht="39.6" customHeight="1" x14ac:dyDescent="0.25">
      <c r="B13" s="30"/>
      <c r="C13" s="30"/>
      <c r="D13" s="30"/>
      <c r="E13" s="30"/>
      <c r="J13" s="3" t="s">
        <v>21</v>
      </c>
      <c r="K13" s="5" t="s">
        <v>10</v>
      </c>
      <c r="L13" s="2" t="s">
        <v>17</v>
      </c>
      <c r="M13" s="5" t="s">
        <v>12</v>
      </c>
      <c r="N13" s="2" t="s">
        <v>9</v>
      </c>
      <c r="O13" s="5" t="s">
        <v>10</v>
      </c>
    </row>
    <row r="14" spans="1:15" x14ac:dyDescent="0.25">
      <c r="B14" s="30"/>
      <c r="C14" s="30"/>
      <c r="D14" s="30"/>
      <c r="E14" s="30"/>
      <c r="J14" s="2" t="s">
        <v>22</v>
      </c>
      <c r="K14" s="5" t="s">
        <v>12</v>
      </c>
      <c r="L14" s="2" t="s">
        <v>18</v>
      </c>
      <c r="M14" s="5" t="s">
        <v>13</v>
      </c>
      <c r="N14" s="2" t="s">
        <v>11</v>
      </c>
      <c r="O14" s="5" t="s">
        <v>12</v>
      </c>
    </row>
    <row r="15" spans="1:15" x14ac:dyDescent="0.25">
      <c r="B15" s="30"/>
      <c r="C15" s="30"/>
      <c r="D15" s="30"/>
      <c r="E15" s="30"/>
      <c r="J15" s="2" t="s">
        <v>23</v>
      </c>
      <c r="K15" s="5" t="s">
        <v>13</v>
      </c>
      <c r="L15" s="2" t="s">
        <v>19</v>
      </c>
      <c r="M15" s="5" t="s">
        <v>14</v>
      </c>
      <c r="N15" s="2"/>
      <c r="O15" s="5"/>
    </row>
    <row r="16" spans="1:15" x14ac:dyDescent="0.25">
      <c r="B16" s="30"/>
      <c r="C16" s="30"/>
      <c r="D16" s="30"/>
      <c r="E16" s="30"/>
      <c r="J16" s="2" t="s">
        <v>24</v>
      </c>
      <c r="K16" s="5" t="s">
        <v>14</v>
      </c>
      <c r="L16" s="4"/>
      <c r="M16" s="6"/>
      <c r="N16" s="2" t="s">
        <v>15</v>
      </c>
      <c r="O16" s="5"/>
    </row>
    <row r="17" spans="2:15" x14ac:dyDescent="0.25">
      <c r="B17" s="30"/>
      <c r="C17" s="23"/>
      <c r="D17" s="30"/>
      <c r="E17" s="30"/>
      <c r="J17" s="2"/>
      <c r="K17" s="5"/>
      <c r="L17" s="4"/>
      <c r="M17" s="6"/>
      <c r="N17" s="2" t="s">
        <v>77</v>
      </c>
      <c r="O17" s="7" t="s">
        <v>76</v>
      </c>
    </row>
    <row r="18" spans="2:15" x14ac:dyDescent="0.25">
      <c r="C18" s="23"/>
      <c r="J18" s="1"/>
      <c r="K18" s="1"/>
    </row>
    <row r="19" spans="2:15" x14ac:dyDescent="0.25">
      <c r="C19" s="23"/>
      <c r="J19" s="4" t="s">
        <v>6</v>
      </c>
      <c r="K19" s="4" t="s">
        <v>5</v>
      </c>
      <c r="L19" s="4" t="s">
        <v>3</v>
      </c>
      <c r="M19" s="4"/>
      <c r="N19" s="4"/>
      <c r="O19" s="4"/>
    </row>
    <row r="20" spans="2:15" x14ac:dyDescent="0.25">
      <c r="J20" s="4" t="s">
        <v>246</v>
      </c>
      <c r="K20" s="4" t="s">
        <v>14</v>
      </c>
      <c r="L20" s="4" t="s">
        <v>247</v>
      </c>
      <c r="M20" s="4" t="s">
        <v>13</v>
      </c>
      <c r="N20" s="4" t="s">
        <v>7</v>
      </c>
      <c r="O20" s="4" t="s">
        <v>248</v>
      </c>
    </row>
    <row r="21" spans="2:15" x14ac:dyDescent="0.25">
      <c r="J21" s="4"/>
      <c r="K21" s="4"/>
      <c r="L21" s="4" t="s">
        <v>249</v>
      </c>
      <c r="M21" s="4" t="s">
        <v>80</v>
      </c>
      <c r="N21" s="4" t="s">
        <v>9</v>
      </c>
      <c r="O21" s="4" t="s">
        <v>13</v>
      </c>
    </row>
    <row r="22" spans="2:15" x14ac:dyDescent="0.25">
      <c r="J22" s="4"/>
      <c r="K22" s="4"/>
      <c r="L22" s="4"/>
      <c r="M22" s="4"/>
      <c r="N22" s="4" t="s">
        <v>11</v>
      </c>
      <c r="O22" s="4" t="s">
        <v>250</v>
      </c>
    </row>
    <row r="23" spans="2:15" x14ac:dyDescent="0.25">
      <c r="J23" s="4"/>
      <c r="K23" s="4"/>
      <c r="L23" s="4"/>
      <c r="M23" s="4"/>
      <c r="N23" s="4" t="s">
        <v>15</v>
      </c>
      <c r="O23" s="4">
        <v>0.5</v>
      </c>
    </row>
    <row r="24" spans="2:15" x14ac:dyDescent="0.25">
      <c r="J24" s="4"/>
      <c r="K24" s="4"/>
      <c r="L24" s="4"/>
      <c r="M24" s="4"/>
      <c r="N24" s="4"/>
      <c r="O24" s="4"/>
    </row>
  </sheetData>
  <autoFilter ref="A1:I3" xr:uid="{00000000-0009-0000-0000-000004000000}">
    <sortState ref="A2:I7">
      <sortCondition descending="1" ref="I1:I3"/>
    </sortState>
  </autoFilter>
  <mergeCells count="4">
    <mergeCell ref="J10:O10"/>
    <mergeCell ref="J11:K11"/>
    <mergeCell ref="L11:M11"/>
    <mergeCell ref="N11:O11"/>
  </mergeCells>
  <pageMargins left="0.7" right="0.7" top="0.75" bottom="0.75" header="0.3" footer="0.3"/>
  <pageSetup paperSize="0" orientation="portrait" horizontalDpi="0" verticalDpi="0" copies="0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O59"/>
  <sheetViews>
    <sheetView zoomScale="81" zoomScaleNormal="81" workbookViewId="0">
      <selection activeCell="J3" sqref="J3"/>
    </sheetView>
  </sheetViews>
  <sheetFormatPr defaultRowHeight="15" x14ac:dyDescent="0.25"/>
  <cols>
    <col min="1" max="1" width="18.5703125" customWidth="1"/>
    <col min="2" max="2" width="24.42578125" style="24" customWidth="1"/>
    <col min="3" max="3" width="14.85546875" style="24" customWidth="1"/>
    <col min="4" max="4" width="15.5703125" style="24" customWidth="1"/>
    <col min="5" max="5" width="14.42578125" style="24" customWidth="1"/>
    <col min="6" max="6" width="15.85546875" style="36" customWidth="1"/>
    <col min="7" max="7" width="10.5703125" customWidth="1"/>
    <col min="10" max="10" width="23.85546875" customWidth="1"/>
    <col min="14" max="14" width="11.42578125" customWidth="1"/>
  </cols>
  <sheetData>
    <row r="1" spans="1:15" ht="39.75" customHeight="1" x14ac:dyDescent="0.25">
      <c r="A1" s="20" t="s">
        <v>26</v>
      </c>
      <c r="B1" s="20" t="s">
        <v>0</v>
      </c>
      <c r="C1" s="49" t="s">
        <v>78</v>
      </c>
      <c r="D1" s="64" t="s">
        <v>1</v>
      </c>
      <c r="E1" s="64" t="s">
        <v>2</v>
      </c>
      <c r="F1" s="49" t="s">
        <v>6</v>
      </c>
      <c r="G1" s="64" t="s">
        <v>5</v>
      </c>
      <c r="H1" s="22" t="s">
        <v>3</v>
      </c>
      <c r="I1" s="65" t="s">
        <v>25</v>
      </c>
    </row>
    <row r="2" spans="1:15" s="73" customFormat="1" ht="78.599999999999994" customHeight="1" x14ac:dyDescent="0.25">
      <c r="A2" s="29"/>
      <c r="B2" s="65" t="s">
        <v>38</v>
      </c>
      <c r="C2" s="123">
        <v>38246</v>
      </c>
      <c r="D2" s="120" t="s">
        <v>35</v>
      </c>
      <c r="E2" s="120" t="s">
        <v>36</v>
      </c>
      <c r="F2" s="29">
        <f>2+2+1</f>
        <v>5</v>
      </c>
      <c r="G2" s="29">
        <f>5+5+5</f>
        <v>15</v>
      </c>
      <c r="H2" s="117">
        <f>5+5+5+0.5</f>
        <v>15.5</v>
      </c>
      <c r="I2" s="72">
        <f t="shared" ref="I2:I41" si="0">F2+G2+H2</f>
        <v>35.5</v>
      </c>
    </row>
    <row r="3" spans="1:15" s="70" customFormat="1" ht="78.599999999999994" customHeight="1" x14ac:dyDescent="0.25">
      <c r="A3" s="105"/>
      <c r="B3" s="65" t="s">
        <v>39</v>
      </c>
      <c r="C3" s="122">
        <v>38369</v>
      </c>
      <c r="D3" s="120" t="s">
        <v>35</v>
      </c>
      <c r="E3" s="120" t="s">
        <v>36</v>
      </c>
      <c r="F3" s="29">
        <f>2+2+1</f>
        <v>5</v>
      </c>
      <c r="G3" s="29">
        <f>5+5+5</f>
        <v>15</v>
      </c>
      <c r="H3" s="29">
        <f>5+5+5+0.5</f>
        <v>15.5</v>
      </c>
      <c r="I3" s="72">
        <f t="shared" si="0"/>
        <v>35.5</v>
      </c>
    </row>
    <row r="4" spans="1:15" s="70" customFormat="1" ht="78.599999999999994" customHeight="1" x14ac:dyDescent="0.25">
      <c r="A4" s="29"/>
      <c r="B4" s="120" t="s">
        <v>107</v>
      </c>
      <c r="C4" s="127">
        <v>37337</v>
      </c>
      <c r="D4" s="120" t="s">
        <v>47</v>
      </c>
      <c r="E4" s="49" t="s">
        <v>55</v>
      </c>
      <c r="F4" s="126">
        <f>2+2+2</f>
        <v>6</v>
      </c>
      <c r="G4" s="29">
        <f>5+5+5</f>
        <v>15</v>
      </c>
      <c r="H4" s="126">
        <f>5+4+4+0.5</f>
        <v>13.5</v>
      </c>
      <c r="I4" s="72">
        <f t="shared" si="0"/>
        <v>34.5</v>
      </c>
      <c r="J4" s="18"/>
      <c r="K4" s="18"/>
      <c r="L4" s="18"/>
      <c r="M4" s="18"/>
      <c r="N4" s="18"/>
      <c r="O4" s="18"/>
    </row>
    <row r="5" spans="1:15" ht="78.599999999999994" customHeight="1" x14ac:dyDescent="0.25">
      <c r="A5" s="4"/>
      <c r="B5" s="120" t="s">
        <v>183</v>
      </c>
      <c r="C5" s="122">
        <v>34884</v>
      </c>
      <c r="D5" s="120" t="s">
        <v>56</v>
      </c>
      <c r="E5" s="49" t="s">
        <v>253</v>
      </c>
      <c r="F5" s="126">
        <f>2+2+1</f>
        <v>5</v>
      </c>
      <c r="G5" s="29">
        <f>2+2+3</f>
        <v>7</v>
      </c>
      <c r="H5" s="126">
        <f>5+5+0.5+5</f>
        <v>15.5</v>
      </c>
      <c r="I5" s="72">
        <f t="shared" si="0"/>
        <v>27.5</v>
      </c>
    </row>
    <row r="6" spans="1:15" s="18" customFormat="1" ht="80.099999999999994" customHeight="1" x14ac:dyDescent="0.25">
      <c r="A6" s="4"/>
      <c r="B6" s="27" t="s">
        <v>74</v>
      </c>
      <c r="C6" s="48">
        <v>37139</v>
      </c>
      <c r="D6" s="25" t="s">
        <v>47</v>
      </c>
      <c r="E6" s="31" t="s">
        <v>55</v>
      </c>
      <c r="F6" s="114">
        <f>2+5</f>
        <v>7</v>
      </c>
      <c r="G6" s="84">
        <f>5+5</f>
        <v>10</v>
      </c>
      <c r="H6" s="84">
        <f>5+4</f>
        <v>9</v>
      </c>
      <c r="I6" s="72">
        <f t="shared" si="0"/>
        <v>26</v>
      </c>
    </row>
    <row r="7" spans="1:15" s="16" customFormat="1" ht="78.599999999999994" customHeight="1" x14ac:dyDescent="0.25">
      <c r="A7" s="4"/>
      <c r="B7" s="27" t="s">
        <v>159</v>
      </c>
      <c r="C7" s="26">
        <v>38470</v>
      </c>
      <c r="D7" s="27" t="s">
        <v>56</v>
      </c>
      <c r="E7" s="45" t="s">
        <v>253</v>
      </c>
      <c r="F7" s="82">
        <f>2+2+1</f>
        <v>5</v>
      </c>
      <c r="G7" s="82">
        <f>2+2+3</f>
        <v>7</v>
      </c>
      <c r="H7" s="82">
        <f>4+5+0.5+4</f>
        <v>13.5</v>
      </c>
      <c r="I7" s="72">
        <f t="shared" si="0"/>
        <v>25.5</v>
      </c>
      <c r="J7" s="73"/>
      <c r="K7" s="73"/>
      <c r="L7" s="70"/>
      <c r="M7" s="70"/>
      <c r="N7" s="70"/>
      <c r="O7" s="70"/>
    </row>
    <row r="8" spans="1:15" s="16" customFormat="1" ht="78.599999999999994" customHeight="1" x14ac:dyDescent="0.25">
      <c r="A8" s="4"/>
      <c r="B8" s="25" t="s">
        <v>139</v>
      </c>
      <c r="C8" s="26">
        <v>35942</v>
      </c>
      <c r="D8" s="25" t="s">
        <v>56</v>
      </c>
      <c r="E8" s="31" t="s">
        <v>253</v>
      </c>
      <c r="F8" s="97">
        <f>2+1+1</f>
        <v>4</v>
      </c>
      <c r="G8" s="82">
        <f>2+2+3</f>
        <v>7</v>
      </c>
      <c r="H8" s="97">
        <f>0.5+4+5+5</f>
        <v>14.5</v>
      </c>
      <c r="I8" s="72">
        <f t="shared" si="0"/>
        <v>25.5</v>
      </c>
    </row>
    <row r="9" spans="1:15" s="16" customFormat="1" ht="78.599999999999994" customHeight="1" x14ac:dyDescent="0.25">
      <c r="A9" s="4"/>
      <c r="B9" s="27" t="s">
        <v>71</v>
      </c>
      <c r="C9" s="48">
        <v>35403</v>
      </c>
      <c r="D9" s="25" t="s">
        <v>47</v>
      </c>
      <c r="E9" s="31" t="s">
        <v>55</v>
      </c>
      <c r="F9" s="97">
        <f>2+1</f>
        <v>3</v>
      </c>
      <c r="G9" s="82">
        <f>5+5</f>
        <v>10</v>
      </c>
      <c r="H9" s="82">
        <f>3+5</f>
        <v>8</v>
      </c>
      <c r="I9" s="72">
        <f t="shared" si="0"/>
        <v>21</v>
      </c>
    </row>
    <row r="10" spans="1:15" s="16" customFormat="1" ht="78.599999999999994" customHeight="1" x14ac:dyDescent="0.25">
      <c r="A10" s="4"/>
      <c r="B10" s="25" t="s">
        <v>280</v>
      </c>
      <c r="C10" s="48">
        <v>36967</v>
      </c>
      <c r="D10" s="25" t="s">
        <v>56</v>
      </c>
      <c r="E10" s="31" t="s">
        <v>253</v>
      </c>
      <c r="F10" s="97">
        <f>2+1+1</f>
        <v>4</v>
      </c>
      <c r="G10" s="82">
        <f>1+1+2</f>
        <v>4</v>
      </c>
      <c r="H10" s="82">
        <f>5+4+2.5</f>
        <v>11.5</v>
      </c>
      <c r="I10" s="72">
        <f t="shared" si="0"/>
        <v>19.5</v>
      </c>
    </row>
    <row r="11" spans="1:15" s="16" customFormat="1" ht="78.599999999999994" customHeight="1" x14ac:dyDescent="0.25">
      <c r="A11" s="4"/>
      <c r="B11" s="27" t="s">
        <v>72</v>
      </c>
      <c r="C11" s="48">
        <v>35652</v>
      </c>
      <c r="D11" s="45" t="s">
        <v>73</v>
      </c>
      <c r="E11" s="33" t="s">
        <v>64</v>
      </c>
      <c r="F11" s="97">
        <f>2+1</f>
        <v>3</v>
      </c>
      <c r="G11" s="82">
        <f>5+2</f>
        <v>7</v>
      </c>
      <c r="H11" s="82">
        <f>5+2+0.5</f>
        <v>7.5</v>
      </c>
      <c r="I11" s="72">
        <f t="shared" si="0"/>
        <v>17.5</v>
      </c>
    </row>
    <row r="12" spans="1:15" s="18" customFormat="1" ht="78.599999999999994" customHeight="1" x14ac:dyDescent="0.25">
      <c r="A12" s="29"/>
      <c r="B12" s="81" t="s">
        <v>106</v>
      </c>
      <c r="C12" s="80">
        <v>37593</v>
      </c>
      <c r="D12" s="81" t="s">
        <v>47</v>
      </c>
      <c r="E12" s="89" t="s">
        <v>55</v>
      </c>
      <c r="F12" s="97">
        <f>2+1</f>
        <v>3</v>
      </c>
      <c r="G12" s="82">
        <f>5+2</f>
        <v>7</v>
      </c>
      <c r="H12" s="97">
        <f>3+2.5</f>
        <v>5.5</v>
      </c>
      <c r="I12" s="72">
        <f t="shared" si="0"/>
        <v>15.5</v>
      </c>
    </row>
    <row r="13" spans="1:15" s="18" customFormat="1" ht="80.099999999999994" customHeight="1" x14ac:dyDescent="0.25">
      <c r="A13" s="4"/>
      <c r="B13" s="25" t="s">
        <v>261</v>
      </c>
      <c r="C13" s="26">
        <v>37634</v>
      </c>
      <c r="D13" s="25" t="s">
        <v>35</v>
      </c>
      <c r="E13" s="31" t="s">
        <v>190</v>
      </c>
      <c r="F13" s="97">
        <f>2+1</f>
        <v>3</v>
      </c>
      <c r="G13" s="82">
        <f>1+1</f>
        <v>2</v>
      </c>
      <c r="H13" s="97">
        <f>4+0.5+5</f>
        <v>9.5</v>
      </c>
      <c r="I13" s="72">
        <f t="shared" si="0"/>
        <v>14.5</v>
      </c>
    </row>
    <row r="14" spans="1:15" s="18" customFormat="1" ht="80.099999999999994" customHeight="1" x14ac:dyDescent="0.25">
      <c r="A14" s="10"/>
      <c r="B14" s="25" t="s">
        <v>162</v>
      </c>
      <c r="C14" s="26">
        <v>37633</v>
      </c>
      <c r="D14" s="39" t="s">
        <v>35</v>
      </c>
      <c r="E14" s="47" t="s">
        <v>36</v>
      </c>
      <c r="F14" s="97">
        <f>2+1</f>
        <v>3</v>
      </c>
      <c r="G14" s="82">
        <f>2+2</f>
        <v>4</v>
      </c>
      <c r="H14" s="97">
        <f>3+4</f>
        <v>7</v>
      </c>
      <c r="I14" s="72">
        <f t="shared" si="0"/>
        <v>14</v>
      </c>
    </row>
    <row r="15" spans="1:15" s="53" customFormat="1" ht="78.599999999999994" customHeight="1" x14ac:dyDescent="0.25">
      <c r="A15" s="4"/>
      <c r="B15" s="25" t="s">
        <v>184</v>
      </c>
      <c r="C15" s="26">
        <v>34957</v>
      </c>
      <c r="D15" s="25" t="s">
        <v>56</v>
      </c>
      <c r="E15" s="31" t="s">
        <v>253</v>
      </c>
      <c r="F15" s="97">
        <f>1+1</f>
        <v>2</v>
      </c>
      <c r="G15" s="82">
        <f>1+0.5</f>
        <v>1.5</v>
      </c>
      <c r="H15" s="97">
        <f>0.5+5+2</f>
        <v>7.5</v>
      </c>
      <c r="I15" s="72">
        <f t="shared" si="0"/>
        <v>11</v>
      </c>
      <c r="J15" s="18"/>
      <c r="K15" s="18"/>
      <c r="L15" s="18"/>
      <c r="M15" s="18"/>
      <c r="N15" s="18"/>
      <c r="O15" s="18"/>
    </row>
    <row r="16" spans="1:15" ht="81" customHeight="1" x14ac:dyDescent="0.25">
      <c r="A16" s="79"/>
      <c r="B16" s="106" t="s">
        <v>52</v>
      </c>
      <c r="C16" s="51">
        <v>38460</v>
      </c>
      <c r="D16" s="38" t="s">
        <v>179</v>
      </c>
      <c r="E16" s="23" t="s">
        <v>27</v>
      </c>
      <c r="F16" s="112">
        <f>2</f>
        <v>2</v>
      </c>
      <c r="G16" s="112">
        <f>2</f>
        <v>2</v>
      </c>
      <c r="H16" s="112">
        <f>5+0.5</f>
        <v>5.5</v>
      </c>
      <c r="I16" s="72">
        <f t="shared" si="0"/>
        <v>9.5</v>
      </c>
      <c r="J16" s="18"/>
      <c r="K16" s="18"/>
      <c r="L16" s="18"/>
      <c r="M16" s="18"/>
      <c r="N16" s="18"/>
      <c r="O16" s="18"/>
    </row>
    <row r="17" spans="1:15" s="18" customFormat="1" ht="78.599999999999994" customHeight="1" x14ac:dyDescent="0.25">
      <c r="A17" s="10"/>
      <c r="B17" s="27" t="s">
        <v>223</v>
      </c>
      <c r="C17" s="48">
        <v>37569</v>
      </c>
      <c r="D17" s="25" t="s">
        <v>56</v>
      </c>
      <c r="E17" s="25" t="s">
        <v>253</v>
      </c>
      <c r="F17" s="97">
        <f>2+1</f>
        <v>3</v>
      </c>
      <c r="G17" s="82">
        <f>1+0.5</f>
        <v>1.5</v>
      </c>
      <c r="H17" s="82">
        <f>3+1.5</f>
        <v>4.5</v>
      </c>
      <c r="I17" s="72">
        <f t="shared" si="0"/>
        <v>9</v>
      </c>
    </row>
    <row r="18" spans="1:15" s="18" customFormat="1" ht="78.599999999999994" customHeight="1" x14ac:dyDescent="0.25">
      <c r="A18" s="4"/>
      <c r="B18" s="25" t="s">
        <v>254</v>
      </c>
      <c r="C18" s="26">
        <v>34689</v>
      </c>
      <c r="D18" s="25" t="s">
        <v>56</v>
      </c>
      <c r="E18" s="31" t="s">
        <v>253</v>
      </c>
      <c r="F18" s="97">
        <v>2</v>
      </c>
      <c r="G18" s="82">
        <v>1</v>
      </c>
      <c r="H18" s="97">
        <v>5</v>
      </c>
      <c r="I18" s="72">
        <f t="shared" si="0"/>
        <v>8</v>
      </c>
    </row>
    <row r="19" spans="1:15" s="18" customFormat="1" ht="78.599999999999994" customHeight="1" x14ac:dyDescent="0.25">
      <c r="A19" s="54"/>
      <c r="B19" s="25" t="s">
        <v>119</v>
      </c>
      <c r="C19" s="26">
        <v>35254</v>
      </c>
      <c r="D19" s="25" t="s">
        <v>35</v>
      </c>
      <c r="E19" s="99" t="s">
        <v>198</v>
      </c>
      <c r="F19" s="97">
        <f>2</f>
        <v>2</v>
      </c>
      <c r="G19" s="82">
        <f>2</f>
        <v>2</v>
      </c>
      <c r="H19" s="97">
        <f>3+0.5</f>
        <v>3.5</v>
      </c>
      <c r="I19" s="72">
        <f t="shared" si="0"/>
        <v>7.5</v>
      </c>
    </row>
    <row r="20" spans="1:15" s="18" customFormat="1" ht="78.599999999999994" customHeight="1" x14ac:dyDescent="0.25">
      <c r="A20" s="4"/>
      <c r="B20" s="27" t="s">
        <v>222</v>
      </c>
      <c r="C20" s="48">
        <v>35089</v>
      </c>
      <c r="D20" s="25" t="s">
        <v>47</v>
      </c>
      <c r="E20" s="31" t="s">
        <v>55</v>
      </c>
      <c r="F20" s="97">
        <f>2</f>
        <v>2</v>
      </c>
      <c r="G20" s="82">
        <f>1</f>
        <v>1</v>
      </c>
      <c r="H20" s="82">
        <f>4</f>
        <v>4</v>
      </c>
      <c r="I20" s="72">
        <f t="shared" si="0"/>
        <v>7</v>
      </c>
    </row>
    <row r="21" spans="1:15" s="18" customFormat="1" ht="78.599999999999994" customHeight="1" x14ac:dyDescent="0.25">
      <c r="A21" s="4"/>
      <c r="B21" s="25" t="s">
        <v>189</v>
      </c>
      <c r="C21" s="67">
        <v>36532</v>
      </c>
      <c r="D21" s="25" t="s">
        <v>35</v>
      </c>
      <c r="E21" s="31" t="s">
        <v>190</v>
      </c>
      <c r="F21" s="97">
        <v>2</v>
      </c>
      <c r="G21" s="82">
        <v>1</v>
      </c>
      <c r="H21" s="97">
        <f>0.5+3</f>
        <v>3.5</v>
      </c>
      <c r="I21" s="72">
        <f t="shared" si="0"/>
        <v>6.5</v>
      </c>
    </row>
    <row r="22" spans="1:15" s="18" customFormat="1" ht="78.599999999999994" customHeight="1" x14ac:dyDescent="0.25">
      <c r="A22" s="4"/>
      <c r="B22" s="27" t="s">
        <v>100</v>
      </c>
      <c r="C22" s="48">
        <v>38614</v>
      </c>
      <c r="D22" s="25" t="s">
        <v>35</v>
      </c>
      <c r="E22" s="25" t="s">
        <v>36</v>
      </c>
      <c r="F22" s="82">
        <f>1</f>
        <v>1</v>
      </c>
      <c r="G22" s="82">
        <f>2</f>
        <v>2</v>
      </c>
      <c r="H22" s="82">
        <f>0.5+3</f>
        <v>3.5</v>
      </c>
      <c r="I22" s="82">
        <f t="shared" si="0"/>
        <v>6.5</v>
      </c>
      <c r="J22" s="53"/>
      <c r="K22" s="53"/>
      <c r="L22" s="53"/>
      <c r="M22" s="53"/>
      <c r="N22" s="53"/>
      <c r="O22" s="53"/>
    </row>
    <row r="23" spans="1:15" s="18" customFormat="1" ht="78.599999999999994" customHeight="1" x14ac:dyDescent="0.25">
      <c r="A23" s="4"/>
      <c r="B23" s="27" t="s">
        <v>262</v>
      </c>
      <c r="C23" s="48">
        <v>34803</v>
      </c>
      <c r="D23" s="25" t="s">
        <v>56</v>
      </c>
      <c r="E23" s="25" t="s">
        <v>253</v>
      </c>
      <c r="F23" s="82">
        <v>2</v>
      </c>
      <c r="G23" s="82">
        <v>1</v>
      </c>
      <c r="H23" s="82">
        <v>3</v>
      </c>
      <c r="I23" s="72">
        <f t="shared" si="0"/>
        <v>6</v>
      </c>
    </row>
    <row r="24" spans="1:15" s="18" customFormat="1" ht="78.599999999999994" customHeight="1" x14ac:dyDescent="0.25">
      <c r="A24" s="4"/>
      <c r="B24" s="25" t="s">
        <v>186</v>
      </c>
      <c r="C24" s="26">
        <v>34817</v>
      </c>
      <c r="D24" s="25" t="s">
        <v>179</v>
      </c>
      <c r="E24" s="31" t="s">
        <v>187</v>
      </c>
      <c r="F24" s="97">
        <f>1</f>
        <v>1</v>
      </c>
      <c r="G24" s="82">
        <f>1</f>
        <v>1</v>
      </c>
      <c r="H24" s="97">
        <f>0.5+3+0.5</f>
        <v>4</v>
      </c>
      <c r="I24" s="72">
        <f t="shared" si="0"/>
        <v>6</v>
      </c>
    </row>
    <row r="25" spans="1:15" s="18" customFormat="1" ht="78.599999999999994" customHeight="1" x14ac:dyDescent="0.25">
      <c r="A25" s="4"/>
      <c r="B25" s="27" t="s">
        <v>293</v>
      </c>
      <c r="C25" s="48">
        <v>34305</v>
      </c>
      <c r="D25" s="25" t="s">
        <v>56</v>
      </c>
      <c r="E25" s="31" t="s">
        <v>253</v>
      </c>
      <c r="F25" s="97">
        <f>1</f>
        <v>1</v>
      </c>
      <c r="G25" s="82">
        <f>1</f>
        <v>1</v>
      </c>
      <c r="H25" s="82">
        <f>4</f>
        <v>4</v>
      </c>
      <c r="I25" s="72">
        <f t="shared" si="0"/>
        <v>6</v>
      </c>
    </row>
    <row r="26" spans="1:15" s="18" customFormat="1" ht="78.599999999999994" customHeight="1" x14ac:dyDescent="0.25">
      <c r="A26" s="4"/>
      <c r="B26" s="27" t="s">
        <v>245</v>
      </c>
      <c r="C26" s="48">
        <v>38156</v>
      </c>
      <c r="D26" s="25" t="s">
        <v>47</v>
      </c>
      <c r="E26" s="31" t="s">
        <v>55</v>
      </c>
      <c r="F26" s="97">
        <f>1</f>
        <v>1</v>
      </c>
      <c r="G26" s="82">
        <f>0.5</f>
        <v>0.5</v>
      </c>
      <c r="H26" s="82">
        <f>0.5+0.5+2.5</f>
        <v>3.5</v>
      </c>
      <c r="I26" s="72">
        <f t="shared" si="0"/>
        <v>5</v>
      </c>
    </row>
    <row r="27" spans="1:15" s="18" customFormat="1" ht="78.599999999999994" customHeight="1" x14ac:dyDescent="0.25">
      <c r="A27" s="4"/>
      <c r="B27" s="25" t="s">
        <v>131</v>
      </c>
      <c r="C27" s="26">
        <v>34961</v>
      </c>
      <c r="D27" s="25" t="s">
        <v>56</v>
      </c>
      <c r="E27" s="31" t="s">
        <v>253</v>
      </c>
      <c r="F27" s="97"/>
      <c r="G27" s="82"/>
      <c r="H27" s="97">
        <f>0.5+0.5</f>
        <v>1</v>
      </c>
      <c r="I27" s="72">
        <f t="shared" si="0"/>
        <v>1</v>
      </c>
      <c r="J27" s="70"/>
      <c r="K27" s="70"/>
      <c r="L27" s="70"/>
      <c r="M27" s="70"/>
      <c r="N27" s="70"/>
      <c r="O27" s="70"/>
    </row>
    <row r="28" spans="1:15" s="18" customFormat="1" ht="78.599999999999994" customHeight="1" x14ac:dyDescent="0.25">
      <c r="A28" s="4"/>
      <c r="B28" s="25" t="s">
        <v>130</v>
      </c>
      <c r="C28" s="26">
        <v>37824</v>
      </c>
      <c r="D28" s="25" t="s">
        <v>56</v>
      </c>
      <c r="E28" s="31" t="s">
        <v>253</v>
      </c>
      <c r="F28" s="97"/>
      <c r="G28" s="82"/>
      <c r="H28" s="97">
        <f>0.5+0.5</f>
        <v>1</v>
      </c>
      <c r="I28" s="72">
        <f t="shared" si="0"/>
        <v>1</v>
      </c>
    </row>
    <row r="29" spans="1:15" s="18" customFormat="1" ht="78.599999999999994" customHeight="1" x14ac:dyDescent="0.25">
      <c r="A29" s="4"/>
      <c r="B29" s="55" t="s">
        <v>112</v>
      </c>
      <c r="C29" s="56">
        <v>35780</v>
      </c>
      <c r="D29" s="55" t="s">
        <v>47</v>
      </c>
      <c r="E29" s="55" t="s">
        <v>55</v>
      </c>
      <c r="F29" s="96"/>
      <c r="G29" s="98"/>
      <c r="H29" s="96">
        <f>0.5</f>
        <v>0.5</v>
      </c>
      <c r="I29" s="72">
        <f t="shared" si="0"/>
        <v>0.5</v>
      </c>
    </row>
    <row r="30" spans="1:15" s="18" customFormat="1" ht="78.599999999999994" customHeight="1" x14ac:dyDescent="0.25">
      <c r="A30" s="4"/>
      <c r="B30" s="27" t="s">
        <v>175</v>
      </c>
      <c r="C30" s="48">
        <v>37729</v>
      </c>
      <c r="D30" s="25" t="s">
        <v>47</v>
      </c>
      <c r="E30" s="31" t="s">
        <v>55</v>
      </c>
      <c r="F30" s="97"/>
      <c r="G30" s="82"/>
      <c r="H30" s="82">
        <f>0.5</f>
        <v>0.5</v>
      </c>
      <c r="I30" s="72">
        <f t="shared" si="0"/>
        <v>0.5</v>
      </c>
    </row>
    <row r="31" spans="1:15" s="18" customFormat="1" ht="78.599999999999994" customHeight="1" x14ac:dyDescent="0.25">
      <c r="A31" s="4"/>
      <c r="B31" s="27" t="s">
        <v>224</v>
      </c>
      <c r="C31" s="48">
        <v>36102</v>
      </c>
      <c r="D31" s="25" t="s">
        <v>56</v>
      </c>
      <c r="E31" s="25" t="s">
        <v>253</v>
      </c>
      <c r="F31" s="97"/>
      <c r="G31" s="82"/>
      <c r="H31" s="82">
        <f>0.5</f>
        <v>0.5</v>
      </c>
      <c r="I31" s="72">
        <f t="shared" si="0"/>
        <v>0.5</v>
      </c>
    </row>
    <row r="32" spans="1:15" s="70" customFormat="1" ht="81" customHeight="1" x14ac:dyDescent="0.25">
      <c r="A32" s="4"/>
      <c r="B32" s="25" t="s">
        <v>263</v>
      </c>
      <c r="C32" s="26">
        <v>36037</v>
      </c>
      <c r="D32" s="25" t="s">
        <v>56</v>
      </c>
      <c r="E32" s="31" t="s">
        <v>253</v>
      </c>
      <c r="F32" s="34"/>
      <c r="G32" s="4"/>
      <c r="H32" s="34">
        <v>0.5</v>
      </c>
      <c r="I32" s="72">
        <f t="shared" si="0"/>
        <v>0.5</v>
      </c>
      <c r="J32" s="18"/>
      <c r="K32" s="18"/>
      <c r="L32" s="18"/>
      <c r="M32" s="18"/>
      <c r="N32" s="18"/>
      <c r="O32" s="18"/>
    </row>
    <row r="33" spans="1:15" s="57" customFormat="1" ht="81" customHeight="1" x14ac:dyDescent="0.25">
      <c r="A33" s="4"/>
      <c r="B33" s="25" t="s">
        <v>276</v>
      </c>
      <c r="C33" s="26">
        <v>35859</v>
      </c>
      <c r="D33" s="39" t="s">
        <v>56</v>
      </c>
      <c r="E33" s="47" t="s">
        <v>253</v>
      </c>
      <c r="F33" s="34"/>
      <c r="G33" s="4"/>
      <c r="H33" s="34">
        <v>0.5</v>
      </c>
      <c r="I33" s="72">
        <f t="shared" si="0"/>
        <v>0.5</v>
      </c>
      <c r="J33" s="18"/>
      <c r="K33" s="18"/>
      <c r="L33" s="18"/>
      <c r="M33" s="18"/>
      <c r="N33" s="18"/>
      <c r="O33" s="18"/>
    </row>
    <row r="34" spans="1:15" ht="80.099999999999994" customHeight="1" x14ac:dyDescent="0.25">
      <c r="A34" s="10"/>
      <c r="B34" s="25" t="s">
        <v>163</v>
      </c>
      <c r="C34" s="51">
        <v>35007</v>
      </c>
      <c r="D34" s="39" t="s">
        <v>35</v>
      </c>
      <c r="E34" s="47" t="s">
        <v>153</v>
      </c>
      <c r="F34" s="34"/>
      <c r="G34" s="4"/>
      <c r="H34" s="34">
        <v>0.5</v>
      </c>
      <c r="I34" s="72">
        <f t="shared" si="0"/>
        <v>0.5</v>
      </c>
      <c r="J34" s="18"/>
      <c r="K34" s="18"/>
      <c r="L34" s="18"/>
      <c r="M34" s="18"/>
      <c r="N34" s="18"/>
      <c r="O34" s="18"/>
    </row>
    <row r="35" spans="1:15" s="18" customFormat="1" ht="80.099999999999994" customHeight="1" x14ac:dyDescent="0.25">
      <c r="A35" s="4"/>
      <c r="B35" s="27" t="s">
        <v>294</v>
      </c>
      <c r="C35" s="48">
        <v>34630</v>
      </c>
      <c r="D35" s="27" t="s">
        <v>179</v>
      </c>
      <c r="E35" s="27" t="s">
        <v>27</v>
      </c>
      <c r="F35" s="34"/>
      <c r="G35" s="4"/>
      <c r="H35" s="4">
        <f>0.5</f>
        <v>0.5</v>
      </c>
      <c r="I35" s="72">
        <f t="shared" si="0"/>
        <v>0.5</v>
      </c>
    </row>
    <row r="36" spans="1:15" s="18" customFormat="1" ht="78.599999999999994" customHeight="1" x14ac:dyDescent="0.25">
      <c r="A36" s="10"/>
      <c r="B36" s="27" t="s">
        <v>295</v>
      </c>
      <c r="C36" s="48">
        <v>35913</v>
      </c>
      <c r="D36" s="25" t="s">
        <v>56</v>
      </c>
      <c r="E36" s="31" t="s">
        <v>253</v>
      </c>
      <c r="F36" s="34"/>
      <c r="G36" s="4"/>
      <c r="H36" s="4">
        <f>0.5</f>
        <v>0.5</v>
      </c>
      <c r="I36" s="72">
        <f t="shared" si="0"/>
        <v>0.5</v>
      </c>
    </row>
    <row r="37" spans="1:15" s="18" customFormat="1" ht="78.599999999999994" customHeight="1" x14ac:dyDescent="0.25">
      <c r="A37" s="10"/>
      <c r="B37" s="25" t="s">
        <v>160</v>
      </c>
      <c r="C37" s="26">
        <v>34781</v>
      </c>
      <c r="D37" s="25" t="s">
        <v>35</v>
      </c>
      <c r="E37" s="31" t="s">
        <v>97</v>
      </c>
      <c r="F37" s="34"/>
      <c r="G37" s="4"/>
      <c r="H37" s="34"/>
      <c r="I37" s="72">
        <f t="shared" si="0"/>
        <v>0</v>
      </c>
    </row>
    <row r="38" spans="1:15" s="18" customFormat="1" ht="78.599999999999994" customHeight="1" x14ac:dyDescent="0.25">
      <c r="A38" s="4"/>
      <c r="B38" s="27" t="s">
        <v>42</v>
      </c>
      <c r="C38" s="26">
        <v>34627</v>
      </c>
      <c r="D38" s="25" t="s">
        <v>179</v>
      </c>
      <c r="E38" s="25" t="s">
        <v>27</v>
      </c>
      <c r="F38" s="34"/>
      <c r="G38" s="4"/>
      <c r="H38" s="4"/>
      <c r="I38" s="72">
        <f t="shared" si="0"/>
        <v>0</v>
      </c>
      <c r="J38" s="57"/>
      <c r="K38" s="57"/>
      <c r="L38" s="57"/>
      <c r="M38" s="57"/>
      <c r="N38" s="57"/>
      <c r="O38" s="57"/>
    </row>
    <row r="39" spans="1:15" s="18" customFormat="1" ht="78.599999999999994" customHeight="1" x14ac:dyDescent="0.25">
      <c r="A39" s="4"/>
      <c r="B39" s="27" t="s">
        <v>37</v>
      </c>
      <c r="C39" s="48">
        <v>37801</v>
      </c>
      <c r="D39" s="25" t="s">
        <v>179</v>
      </c>
      <c r="E39" s="25" t="s">
        <v>27</v>
      </c>
      <c r="F39" s="4"/>
      <c r="G39" s="4"/>
      <c r="H39" s="4"/>
      <c r="I39" s="72">
        <f t="shared" si="0"/>
        <v>0</v>
      </c>
    </row>
    <row r="40" spans="1:15" s="18" customFormat="1" ht="78.599999999999994" customHeight="1" x14ac:dyDescent="0.25">
      <c r="A40" s="10"/>
      <c r="B40" s="25" t="s">
        <v>101</v>
      </c>
      <c r="C40" s="26">
        <v>35559</v>
      </c>
      <c r="D40" s="25" t="s">
        <v>35</v>
      </c>
      <c r="E40" s="31" t="s">
        <v>97</v>
      </c>
      <c r="F40" s="34"/>
      <c r="G40" s="4"/>
      <c r="H40" s="34"/>
      <c r="I40" s="72">
        <f t="shared" si="0"/>
        <v>0</v>
      </c>
    </row>
    <row r="41" spans="1:15" s="18" customFormat="1" ht="78.599999999999994" customHeight="1" x14ac:dyDescent="0.25">
      <c r="A41" s="54"/>
      <c r="B41" s="55" t="s">
        <v>174</v>
      </c>
      <c r="C41" s="56">
        <v>35130</v>
      </c>
      <c r="D41" s="55" t="s">
        <v>47</v>
      </c>
      <c r="E41" s="55" t="s">
        <v>55</v>
      </c>
      <c r="F41" s="58"/>
      <c r="G41" s="54"/>
      <c r="H41" s="58"/>
      <c r="I41" s="72">
        <f t="shared" si="0"/>
        <v>0</v>
      </c>
    </row>
    <row r="43" spans="1:15" x14ac:dyDescent="0.25">
      <c r="A43" s="4"/>
      <c r="B43" s="25"/>
      <c r="C43" s="25"/>
      <c r="D43" s="25"/>
      <c r="E43" s="25"/>
      <c r="F43" s="34"/>
      <c r="G43" s="4"/>
      <c r="H43" s="4"/>
      <c r="I43" s="4"/>
    </row>
    <row r="45" spans="1:15" x14ac:dyDescent="0.25">
      <c r="J45" s="143" t="s">
        <v>4</v>
      </c>
      <c r="K45" s="143"/>
      <c r="L45" s="143"/>
      <c r="M45" s="143"/>
      <c r="N45" s="143"/>
      <c r="O45" s="143"/>
    </row>
    <row r="46" spans="1:15" x14ac:dyDescent="0.25">
      <c r="J46" s="144" t="s">
        <v>6</v>
      </c>
      <c r="K46" s="144"/>
      <c r="L46" s="144" t="s">
        <v>5</v>
      </c>
      <c r="M46" s="144"/>
      <c r="N46" s="144" t="s">
        <v>3</v>
      </c>
      <c r="O46" s="144"/>
    </row>
    <row r="47" spans="1:15" x14ac:dyDescent="0.25">
      <c r="J47" s="2" t="s">
        <v>20</v>
      </c>
      <c r="K47" s="5" t="s">
        <v>8</v>
      </c>
      <c r="L47" s="2" t="s">
        <v>16</v>
      </c>
      <c r="M47" s="5" t="s">
        <v>8</v>
      </c>
      <c r="N47" s="2" t="s">
        <v>7</v>
      </c>
      <c r="O47" s="5" t="s">
        <v>8</v>
      </c>
    </row>
    <row r="48" spans="1:15" ht="39.6" customHeight="1" x14ac:dyDescent="0.25">
      <c r="J48" s="3" t="s">
        <v>21</v>
      </c>
      <c r="K48" s="5" t="s">
        <v>10</v>
      </c>
      <c r="L48" s="2" t="s">
        <v>17</v>
      </c>
      <c r="M48" s="5" t="s">
        <v>12</v>
      </c>
      <c r="N48" s="2" t="s">
        <v>9</v>
      </c>
      <c r="O48" s="5" t="s">
        <v>10</v>
      </c>
    </row>
    <row r="49" spans="10:15" x14ac:dyDescent="0.25">
      <c r="J49" s="2" t="s">
        <v>22</v>
      </c>
      <c r="K49" s="5" t="s">
        <v>12</v>
      </c>
      <c r="L49" s="2" t="s">
        <v>18</v>
      </c>
      <c r="M49" s="5" t="s">
        <v>13</v>
      </c>
      <c r="N49" s="2" t="s">
        <v>11</v>
      </c>
      <c r="O49" s="5" t="s">
        <v>12</v>
      </c>
    </row>
    <row r="50" spans="10:15" x14ac:dyDescent="0.25">
      <c r="J50" s="2" t="s">
        <v>23</v>
      </c>
      <c r="K50" s="5" t="s">
        <v>13</v>
      </c>
      <c r="L50" s="2" t="s">
        <v>19</v>
      </c>
      <c r="M50" s="5" t="s">
        <v>14</v>
      </c>
      <c r="N50" s="2" t="s">
        <v>15</v>
      </c>
      <c r="O50" s="5"/>
    </row>
    <row r="51" spans="10:15" x14ac:dyDescent="0.25">
      <c r="J51" s="2" t="s">
        <v>24</v>
      </c>
      <c r="K51" s="5" t="s">
        <v>14</v>
      </c>
      <c r="L51" s="4"/>
      <c r="M51" s="6"/>
      <c r="N51" s="2" t="s">
        <v>79</v>
      </c>
      <c r="O51" s="5" t="s">
        <v>80</v>
      </c>
    </row>
    <row r="52" spans="10:15" x14ac:dyDescent="0.25">
      <c r="J52" s="2"/>
      <c r="K52" s="5"/>
      <c r="L52" s="4"/>
      <c r="M52" s="6"/>
      <c r="N52" s="2"/>
      <c r="O52" s="7"/>
    </row>
    <row r="53" spans="10:15" x14ac:dyDescent="0.25">
      <c r="J53" s="1"/>
      <c r="K53" s="1"/>
    </row>
    <row r="54" spans="10:15" x14ac:dyDescent="0.25">
      <c r="J54" s="4" t="s">
        <v>6</v>
      </c>
      <c r="K54" s="4" t="s">
        <v>5</v>
      </c>
      <c r="L54" s="4" t="s">
        <v>3</v>
      </c>
      <c r="M54" s="4"/>
      <c r="N54" s="4"/>
      <c r="O54" s="4"/>
    </row>
    <row r="55" spans="10:15" x14ac:dyDescent="0.25">
      <c r="J55" s="4" t="s">
        <v>246</v>
      </c>
      <c r="K55" s="4" t="s">
        <v>14</v>
      </c>
      <c r="L55" s="4" t="s">
        <v>247</v>
      </c>
      <c r="M55" s="4" t="s">
        <v>13</v>
      </c>
      <c r="N55" s="4" t="s">
        <v>7</v>
      </c>
      <c r="O55" s="4" t="s">
        <v>248</v>
      </c>
    </row>
    <row r="56" spans="10:15" x14ac:dyDescent="0.25">
      <c r="J56" s="4"/>
      <c r="K56" s="4"/>
      <c r="L56" s="4" t="s">
        <v>249</v>
      </c>
      <c r="M56" s="4" t="s">
        <v>80</v>
      </c>
      <c r="N56" s="4" t="s">
        <v>9</v>
      </c>
      <c r="O56" s="4" t="s">
        <v>13</v>
      </c>
    </row>
    <row r="57" spans="10:15" x14ac:dyDescent="0.25">
      <c r="J57" s="4"/>
      <c r="K57" s="4"/>
      <c r="L57" s="4"/>
      <c r="M57" s="4"/>
      <c r="N57" s="4" t="s">
        <v>11</v>
      </c>
      <c r="O57" s="4" t="s">
        <v>250</v>
      </c>
    </row>
    <row r="58" spans="10:15" x14ac:dyDescent="0.25">
      <c r="J58" s="4"/>
      <c r="K58" s="4"/>
      <c r="L58" s="4"/>
      <c r="M58" s="4"/>
      <c r="N58" s="4" t="s">
        <v>15</v>
      </c>
      <c r="O58" s="4">
        <v>0.5</v>
      </c>
    </row>
    <row r="59" spans="10:15" x14ac:dyDescent="0.25">
      <c r="J59" s="4"/>
      <c r="K59" s="4"/>
      <c r="L59" s="4"/>
      <c r="M59" s="4"/>
      <c r="N59" s="4"/>
      <c r="O59" s="4"/>
    </row>
  </sheetData>
  <autoFilter ref="A1:I38" xr:uid="{00000000-0009-0000-0000-000005000000}">
    <sortState ref="A2:I41">
      <sortCondition descending="1" ref="I1:I38"/>
    </sortState>
  </autoFilter>
  <sortState ref="A2:O41">
    <sortCondition descending="1" ref="I2:I41"/>
  </sortState>
  <mergeCells count="4">
    <mergeCell ref="J45:O45"/>
    <mergeCell ref="J46:K46"/>
    <mergeCell ref="L46:M46"/>
    <mergeCell ref="N46:O46"/>
  </mergeCells>
  <conditionalFormatting sqref="B13">
    <cfRule type="duplicateValues" dxfId="28" priority="5" stopIfTrue="1"/>
  </conditionalFormatting>
  <conditionalFormatting sqref="B14">
    <cfRule type="duplicateValues" dxfId="27" priority="3" stopIfTrue="1"/>
  </conditionalFormatting>
  <conditionalFormatting sqref="B34">
    <cfRule type="duplicateValues" dxfId="26" priority="2" stopIfTrue="1"/>
  </conditionalFormatting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O21"/>
  <sheetViews>
    <sheetView zoomScale="90" zoomScaleNormal="90" workbookViewId="0">
      <selection activeCell="B3" sqref="B3"/>
    </sheetView>
  </sheetViews>
  <sheetFormatPr defaultRowHeight="15" x14ac:dyDescent="0.25"/>
  <cols>
    <col min="1" max="1" width="19.5703125" customWidth="1"/>
    <col min="2" max="2" width="24.42578125" style="24" customWidth="1"/>
    <col min="3" max="3" width="12.5703125" style="24" customWidth="1"/>
    <col min="4" max="4" width="11.42578125" style="24" customWidth="1"/>
    <col min="5" max="5" width="11.140625" style="24" customWidth="1"/>
    <col min="6" max="6" width="15" customWidth="1"/>
    <col min="7" max="7" width="10.5703125" customWidth="1"/>
    <col min="10" max="10" width="23.85546875" customWidth="1"/>
    <col min="14" max="14" width="11.42578125" customWidth="1"/>
  </cols>
  <sheetData>
    <row r="1" spans="1:15" ht="29.1" customHeight="1" x14ac:dyDescent="0.25">
      <c r="A1" s="37" t="s">
        <v>26</v>
      </c>
      <c r="B1" s="32" t="s">
        <v>0</v>
      </c>
      <c r="C1" s="49" t="s">
        <v>78</v>
      </c>
      <c r="D1" s="22" t="s">
        <v>1</v>
      </c>
      <c r="E1" s="22" t="s">
        <v>2</v>
      </c>
      <c r="F1" s="108" t="s">
        <v>6</v>
      </c>
      <c r="G1" s="22" t="s">
        <v>5</v>
      </c>
      <c r="H1" s="22" t="s">
        <v>3</v>
      </c>
      <c r="I1" s="65" t="s">
        <v>25</v>
      </c>
    </row>
    <row r="2" spans="1:15" s="70" customFormat="1" ht="78.599999999999994" customHeight="1" x14ac:dyDescent="0.25">
      <c r="A2" s="29"/>
      <c r="B2" s="65" t="s">
        <v>121</v>
      </c>
      <c r="C2" s="123">
        <v>37888</v>
      </c>
      <c r="D2" s="120" t="s">
        <v>179</v>
      </c>
      <c r="E2" s="120" t="s">
        <v>27</v>
      </c>
      <c r="F2" s="29">
        <f>2+2+1</f>
        <v>5</v>
      </c>
      <c r="G2" s="29">
        <f>5+5+3</f>
        <v>13</v>
      </c>
      <c r="H2" s="29">
        <f>4+5+3</f>
        <v>12</v>
      </c>
      <c r="I2" s="69">
        <f>F2+G2+H2</f>
        <v>30</v>
      </c>
    </row>
    <row r="3" spans="1:15" s="70" customFormat="1" ht="81" customHeight="1" x14ac:dyDescent="0.25">
      <c r="A3" s="29"/>
      <c r="B3" s="65" t="s">
        <v>40</v>
      </c>
      <c r="C3" s="123">
        <v>35035</v>
      </c>
      <c r="D3" s="120" t="s">
        <v>179</v>
      </c>
      <c r="E3" s="120" t="s">
        <v>27</v>
      </c>
      <c r="F3" s="29">
        <f>2+1+1</f>
        <v>4</v>
      </c>
      <c r="G3" s="29">
        <f>3+3+3</f>
        <v>9</v>
      </c>
      <c r="H3" s="29">
        <f>5+5+3</f>
        <v>13</v>
      </c>
      <c r="I3" s="69">
        <f>F3+G3+H3</f>
        <v>26</v>
      </c>
    </row>
    <row r="4" spans="1:15" s="70" customFormat="1" ht="81" customHeight="1" x14ac:dyDescent="0.25">
      <c r="A4" s="29"/>
      <c r="B4" s="65" t="s">
        <v>41</v>
      </c>
      <c r="C4" s="122">
        <v>34581</v>
      </c>
      <c r="D4" s="120" t="s">
        <v>179</v>
      </c>
      <c r="E4" s="120" t="s">
        <v>27</v>
      </c>
      <c r="F4" s="29">
        <f>2+2</f>
        <v>4</v>
      </c>
      <c r="G4" s="29">
        <f>5+5</f>
        <v>10</v>
      </c>
      <c r="H4" s="29">
        <f>5+5</f>
        <v>10</v>
      </c>
      <c r="I4" s="69">
        <f>F4+G4+H4</f>
        <v>24</v>
      </c>
    </row>
    <row r="5" spans="1:15" s="18" customFormat="1" ht="81" customHeight="1" x14ac:dyDescent="0.25">
      <c r="A5" s="4"/>
      <c r="B5" s="27" t="s">
        <v>132</v>
      </c>
      <c r="C5" s="48">
        <v>34853</v>
      </c>
      <c r="D5" s="25" t="s">
        <v>47</v>
      </c>
      <c r="E5" s="31" t="s">
        <v>133</v>
      </c>
      <c r="F5" s="4"/>
      <c r="G5" s="4"/>
      <c r="H5" s="4"/>
      <c r="I5" s="29">
        <f>F5+G5+H5</f>
        <v>0</v>
      </c>
    </row>
    <row r="6" spans="1:15" x14ac:dyDescent="0.25">
      <c r="B6" s="30"/>
      <c r="C6" s="30"/>
      <c r="D6" s="30"/>
      <c r="E6" s="30"/>
    </row>
    <row r="7" spans="1:15" x14ac:dyDescent="0.25">
      <c r="B7" s="30"/>
      <c r="C7" s="30"/>
      <c r="D7" s="30"/>
      <c r="E7" s="30"/>
      <c r="J7" s="143" t="s">
        <v>4</v>
      </c>
      <c r="K7" s="143"/>
      <c r="L7" s="143"/>
      <c r="M7" s="143"/>
      <c r="N7" s="143"/>
      <c r="O7" s="143"/>
    </row>
    <row r="8" spans="1:15" x14ac:dyDescent="0.25">
      <c r="B8" s="30"/>
      <c r="C8" s="30"/>
      <c r="D8" s="30"/>
      <c r="E8" s="30"/>
      <c r="J8" s="144" t="s">
        <v>6</v>
      </c>
      <c r="K8" s="144"/>
      <c r="L8" s="144" t="s">
        <v>5</v>
      </c>
      <c r="M8" s="144"/>
      <c r="N8" s="144" t="s">
        <v>3</v>
      </c>
      <c r="O8" s="144"/>
    </row>
    <row r="9" spans="1:15" x14ac:dyDescent="0.25">
      <c r="B9" s="30"/>
      <c r="C9" s="30"/>
      <c r="D9" s="30"/>
      <c r="E9" s="30"/>
      <c r="J9" s="2" t="s">
        <v>20</v>
      </c>
      <c r="K9" s="5" t="s">
        <v>8</v>
      </c>
      <c r="L9" s="2" t="s">
        <v>16</v>
      </c>
      <c r="M9" s="5" t="s">
        <v>8</v>
      </c>
      <c r="N9" s="2" t="s">
        <v>7</v>
      </c>
      <c r="O9" s="5" t="s">
        <v>8</v>
      </c>
    </row>
    <row r="10" spans="1:15" ht="39.6" customHeight="1" x14ac:dyDescent="0.25">
      <c r="B10" s="30"/>
      <c r="C10" s="30"/>
      <c r="D10" s="30"/>
      <c r="E10" s="30"/>
      <c r="J10" s="3" t="s">
        <v>21</v>
      </c>
      <c r="K10" s="5" t="s">
        <v>10</v>
      </c>
      <c r="L10" s="2" t="s">
        <v>17</v>
      </c>
      <c r="M10" s="5" t="s">
        <v>12</v>
      </c>
      <c r="N10" s="2" t="s">
        <v>9</v>
      </c>
      <c r="O10" s="5" t="s">
        <v>10</v>
      </c>
    </row>
    <row r="11" spans="1:15" x14ac:dyDescent="0.25">
      <c r="B11" s="30"/>
      <c r="C11" s="30"/>
      <c r="D11" s="30"/>
      <c r="E11" s="30"/>
      <c r="J11" s="2" t="s">
        <v>22</v>
      </c>
      <c r="K11" s="5" t="s">
        <v>12</v>
      </c>
      <c r="L11" s="2" t="s">
        <v>18</v>
      </c>
      <c r="M11" s="5" t="s">
        <v>13</v>
      </c>
      <c r="N11" s="2" t="s">
        <v>11</v>
      </c>
      <c r="O11" s="5" t="s">
        <v>12</v>
      </c>
    </row>
    <row r="12" spans="1:15" x14ac:dyDescent="0.25">
      <c r="B12" s="30"/>
      <c r="C12" s="30"/>
      <c r="D12" s="30"/>
      <c r="E12" s="30"/>
      <c r="J12" s="2" t="s">
        <v>23</v>
      </c>
      <c r="K12" s="5" t="s">
        <v>13</v>
      </c>
      <c r="L12" s="2" t="s">
        <v>19</v>
      </c>
      <c r="M12" s="5" t="s">
        <v>14</v>
      </c>
      <c r="N12" s="2"/>
      <c r="O12" s="5"/>
    </row>
    <row r="13" spans="1:15" x14ac:dyDescent="0.25">
      <c r="B13" s="30"/>
      <c r="C13" s="30"/>
      <c r="D13" s="30"/>
      <c r="E13" s="30"/>
      <c r="J13" s="2" t="s">
        <v>24</v>
      </c>
      <c r="K13" s="5" t="s">
        <v>14</v>
      </c>
      <c r="L13" s="4"/>
      <c r="M13" s="6"/>
      <c r="N13" s="2" t="s">
        <v>15</v>
      </c>
      <c r="O13" s="5"/>
    </row>
    <row r="14" spans="1:15" x14ac:dyDescent="0.25">
      <c r="B14" s="30"/>
      <c r="C14" s="23"/>
      <c r="D14" s="30"/>
      <c r="E14" s="30"/>
      <c r="J14" s="2"/>
      <c r="K14" s="5"/>
      <c r="L14" s="4"/>
      <c r="M14" s="6"/>
      <c r="N14" s="2" t="s">
        <v>77</v>
      </c>
      <c r="O14" s="7" t="s">
        <v>76</v>
      </c>
    </row>
    <row r="15" spans="1:15" x14ac:dyDescent="0.25">
      <c r="C15" s="23"/>
      <c r="J15" s="1"/>
      <c r="K15" s="1"/>
    </row>
    <row r="16" spans="1:15" x14ac:dyDescent="0.25">
      <c r="C16" s="23"/>
      <c r="J16" s="4" t="s">
        <v>6</v>
      </c>
      <c r="K16" s="4" t="s">
        <v>5</v>
      </c>
      <c r="L16" s="4" t="s">
        <v>3</v>
      </c>
      <c r="M16" s="4"/>
      <c r="N16" s="4"/>
      <c r="O16" s="4"/>
    </row>
    <row r="17" spans="10:15" x14ac:dyDescent="0.25">
      <c r="J17" s="4" t="s">
        <v>246</v>
      </c>
      <c r="K17" s="4" t="s">
        <v>14</v>
      </c>
      <c r="L17" s="4" t="s">
        <v>247</v>
      </c>
      <c r="M17" s="4" t="s">
        <v>13</v>
      </c>
      <c r="N17" s="4" t="s">
        <v>7</v>
      </c>
      <c r="O17" s="4" t="s">
        <v>248</v>
      </c>
    </row>
    <row r="18" spans="10:15" x14ac:dyDescent="0.25">
      <c r="J18" s="4"/>
      <c r="K18" s="4"/>
      <c r="L18" s="4" t="s">
        <v>249</v>
      </c>
      <c r="M18" s="4" t="s">
        <v>80</v>
      </c>
      <c r="N18" s="4" t="s">
        <v>9</v>
      </c>
      <c r="O18" s="4" t="s">
        <v>13</v>
      </c>
    </row>
    <row r="19" spans="10:15" x14ac:dyDescent="0.25">
      <c r="J19" s="4"/>
      <c r="K19" s="4"/>
      <c r="L19" s="4"/>
      <c r="M19" s="4"/>
      <c r="N19" s="4" t="s">
        <v>11</v>
      </c>
      <c r="O19" s="4" t="s">
        <v>250</v>
      </c>
    </row>
    <row r="20" spans="10:15" x14ac:dyDescent="0.25">
      <c r="J20" s="4"/>
      <c r="K20" s="4"/>
      <c r="L20" s="4"/>
      <c r="M20" s="4"/>
      <c r="N20" s="4" t="s">
        <v>15</v>
      </c>
      <c r="O20" s="4">
        <v>0.5</v>
      </c>
    </row>
    <row r="21" spans="10:15" x14ac:dyDescent="0.25">
      <c r="J21" s="4"/>
      <c r="K21" s="4"/>
      <c r="L21" s="4"/>
      <c r="M21" s="4"/>
      <c r="N21" s="4"/>
      <c r="O21" s="4"/>
    </row>
  </sheetData>
  <autoFilter ref="A1:I5" xr:uid="{00000000-0009-0000-0000-000006000000}">
    <sortState ref="A2:I5">
      <sortCondition descending="1" ref="I1:I5"/>
    </sortState>
  </autoFilter>
  <mergeCells count="4">
    <mergeCell ref="J7:O7"/>
    <mergeCell ref="J8:K8"/>
    <mergeCell ref="L8:M8"/>
    <mergeCell ref="N8:O8"/>
  </mergeCells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O56"/>
  <sheetViews>
    <sheetView tabSelected="1" zoomScale="86" zoomScaleNormal="86" workbookViewId="0">
      <selection activeCell="O3" sqref="O3"/>
    </sheetView>
  </sheetViews>
  <sheetFormatPr defaultRowHeight="15" x14ac:dyDescent="0.25"/>
  <cols>
    <col min="1" max="1" width="17.42578125" customWidth="1"/>
    <col min="2" max="2" width="24.42578125" style="24" customWidth="1"/>
    <col min="3" max="3" width="14.85546875" style="24" customWidth="1"/>
    <col min="4" max="4" width="16.140625" style="24" customWidth="1"/>
    <col min="5" max="5" width="11.5703125" style="24" customWidth="1"/>
    <col min="6" max="6" width="16.7109375" customWidth="1"/>
    <col min="7" max="7" width="10.5703125" customWidth="1"/>
    <col min="10" max="10" width="23.85546875" customWidth="1"/>
    <col min="14" max="14" width="11.42578125" customWidth="1"/>
  </cols>
  <sheetData>
    <row r="1" spans="1:15" ht="41.25" customHeight="1" x14ac:dyDescent="0.25">
      <c r="A1" s="20" t="s">
        <v>26</v>
      </c>
      <c r="B1" s="20" t="s">
        <v>0</v>
      </c>
      <c r="C1" s="49" t="s">
        <v>78</v>
      </c>
      <c r="D1" s="64" t="s">
        <v>1</v>
      </c>
      <c r="E1" s="64" t="s">
        <v>2</v>
      </c>
      <c r="F1" s="108" t="s">
        <v>6</v>
      </c>
      <c r="G1" s="22" t="s">
        <v>5</v>
      </c>
      <c r="H1" s="22" t="s">
        <v>3</v>
      </c>
      <c r="I1" s="65" t="s">
        <v>145</v>
      </c>
    </row>
    <row r="2" spans="1:15" s="70" customFormat="1" ht="81" customHeight="1" x14ac:dyDescent="0.25">
      <c r="A2" s="29"/>
      <c r="B2" s="65" t="s">
        <v>68</v>
      </c>
      <c r="C2" s="122">
        <v>39086</v>
      </c>
      <c r="D2" s="65" t="s">
        <v>47</v>
      </c>
      <c r="E2" s="128" t="s">
        <v>55</v>
      </c>
      <c r="F2" s="129">
        <f>2+2+1+1+5+5</f>
        <v>16</v>
      </c>
      <c r="G2" s="69">
        <f>5+5+5+5+5+5</f>
        <v>30</v>
      </c>
      <c r="H2" s="69">
        <f>5+5+0.5+5+5+5+5</f>
        <v>30.5</v>
      </c>
      <c r="I2" s="69">
        <f t="shared" ref="I2:I11" si="0">F2+G2+H2</f>
        <v>76.5</v>
      </c>
    </row>
    <row r="3" spans="1:15" s="70" customFormat="1" ht="81" customHeight="1" x14ac:dyDescent="0.25">
      <c r="A3" s="29"/>
      <c r="B3" s="65" t="s">
        <v>30</v>
      </c>
      <c r="C3" s="122">
        <v>39676</v>
      </c>
      <c r="D3" s="120" t="s">
        <v>179</v>
      </c>
      <c r="E3" s="49" t="s">
        <v>27</v>
      </c>
      <c r="F3" s="29">
        <f>2+2+1+1+5</f>
        <v>11</v>
      </c>
      <c r="G3" s="29">
        <f>5+5+5+5+5</f>
        <v>25</v>
      </c>
      <c r="H3" s="29">
        <f>3+5+4+5+4</f>
        <v>21</v>
      </c>
      <c r="I3" s="69">
        <f t="shared" si="0"/>
        <v>57</v>
      </c>
    </row>
    <row r="4" spans="1:15" s="70" customFormat="1" ht="80.099999999999994" customHeight="1" x14ac:dyDescent="0.25">
      <c r="A4" s="117"/>
      <c r="B4" s="65" t="s">
        <v>67</v>
      </c>
      <c r="C4" s="122">
        <v>39347</v>
      </c>
      <c r="D4" s="65" t="s">
        <v>47</v>
      </c>
      <c r="E4" s="128" t="s">
        <v>315</v>
      </c>
      <c r="F4" s="71">
        <f>2+1+1+5</f>
        <v>9</v>
      </c>
      <c r="G4" s="71">
        <f>5+5+5+5</f>
        <v>20</v>
      </c>
      <c r="H4" s="71">
        <f>0.5+5+0.5+5+5+5</f>
        <v>21</v>
      </c>
      <c r="I4" s="69">
        <f t="shared" si="0"/>
        <v>50</v>
      </c>
      <c r="J4" s="18"/>
      <c r="K4" s="18"/>
      <c r="L4" s="18"/>
      <c r="M4" s="18"/>
      <c r="N4" s="18"/>
      <c r="O4" s="18"/>
    </row>
    <row r="5" spans="1:15" s="70" customFormat="1" ht="80.099999999999994" customHeight="1" x14ac:dyDescent="0.25">
      <c r="A5" s="4"/>
      <c r="B5" s="25" t="s">
        <v>94</v>
      </c>
      <c r="C5" s="26">
        <v>39158</v>
      </c>
      <c r="D5" s="25" t="s">
        <v>35</v>
      </c>
      <c r="E5" s="31" t="s">
        <v>36</v>
      </c>
      <c r="F5" s="4">
        <f>2+2+1+5</f>
        <v>10</v>
      </c>
      <c r="G5" s="4">
        <f>5+5+5+5</f>
        <v>20</v>
      </c>
      <c r="H5" s="92">
        <f>4+4+5+4</f>
        <v>17</v>
      </c>
      <c r="I5" s="83">
        <f t="shared" si="0"/>
        <v>47</v>
      </c>
      <c r="J5" s="18"/>
      <c r="K5" s="18"/>
      <c r="L5" s="18"/>
      <c r="M5" s="18"/>
      <c r="N5" s="18"/>
      <c r="O5" s="18"/>
    </row>
    <row r="6" spans="1:15" ht="80.099999999999994" customHeight="1" x14ac:dyDescent="0.25">
      <c r="A6" s="4"/>
      <c r="B6" s="25" t="s">
        <v>142</v>
      </c>
      <c r="C6" s="26">
        <v>39255</v>
      </c>
      <c r="D6" s="25" t="s">
        <v>179</v>
      </c>
      <c r="E6" s="31" t="s">
        <v>27</v>
      </c>
      <c r="F6" s="4">
        <f>2+2+2+2+1</f>
        <v>9</v>
      </c>
      <c r="G6" s="4">
        <f>1+1+1+2+2</f>
        <v>7</v>
      </c>
      <c r="H6" s="4">
        <f>3+4+5+5+0.5+5</f>
        <v>22.5</v>
      </c>
      <c r="I6" s="83">
        <f t="shared" si="0"/>
        <v>38.5</v>
      </c>
      <c r="J6" s="70"/>
      <c r="K6" s="70"/>
      <c r="L6" s="70"/>
      <c r="M6" s="70"/>
      <c r="N6" s="70"/>
      <c r="O6" s="70"/>
    </row>
    <row r="7" spans="1:15" ht="80.099999999999994" customHeight="1" x14ac:dyDescent="0.25">
      <c r="A7" s="4"/>
      <c r="B7" s="27" t="s">
        <v>109</v>
      </c>
      <c r="C7" s="51">
        <v>39221</v>
      </c>
      <c r="D7" s="39" t="s">
        <v>179</v>
      </c>
      <c r="E7" s="47" t="s">
        <v>110</v>
      </c>
      <c r="F7" s="4">
        <f>2+2+2+1+1</f>
        <v>8</v>
      </c>
      <c r="G7" s="4">
        <f>1+2+2+2+2</f>
        <v>9</v>
      </c>
      <c r="H7" s="10">
        <f>0.5+4+4+5+3+5</f>
        <v>21.5</v>
      </c>
      <c r="I7" s="83">
        <f t="shared" si="0"/>
        <v>38.5</v>
      </c>
    </row>
    <row r="8" spans="1:15" ht="81" customHeight="1" x14ac:dyDescent="0.25">
      <c r="A8" s="4"/>
      <c r="B8" s="25" t="s">
        <v>33</v>
      </c>
      <c r="C8" s="48">
        <v>39399</v>
      </c>
      <c r="D8" s="25" t="s">
        <v>179</v>
      </c>
      <c r="E8" s="31" t="s">
        <v>27</v>
      </c>
      <c r="F8" s="4">
        <f>2+1+5</f>
        <v>8</v>
      </c>
      <c r="G8" s="4">
        <f>5+5+5</f>
        <v>15</v>
      </c>
      <c r="H8" s="4">
        <f>0.5+4+5+3</f>
        <v>12.5</v>
      </c>
      <c r="I8" s="83">
        <f t="shared" si="0"/>
        <v>35.5</v>
      </c>
    </row>
    <row r="9" spans="1:15" ht="81" customHeight="1" x14ac:dyDescent="0.25">
      <c r="A9" s="4"/>
      <c r="B9" s="25" t="s">
        <v>32</v>
      </c>
      <c r="C9" s="48">
        <v>39613</v>
      </c>
      <c r="D9" s="25" t="s">
        <v>179</v>
      </c>
      <c r="E9" s="31" t="s">
        <v>27</v>
      </c>
      <c r="F9" s="4">
        <f>2+1+5</f>
        <v>8</v>
      </c>
      <c r="G9" s="4">
        <f>5+5+5</f>
        <v>15</v>
      </c>
      <c r="H9" s="4">
        <f>4+5+3</f>
        <v>12</v>
      </c>
      <c r="I9" s="83">
        <f t="shared" si="0"/>
        <v>35</v>
      </c>
    </row>
    <row r="10" spans="1:15" ht="80.099999999999994" customHeight="1" x14ac:dyDescent="0.25">
      <c r="A10" s="4"/>
      <c r="B10" s="27" t="s">
        <v>28</v>
      </c>
      <c r="C10" s="26">
        <v>39406</v>
      </c>
      <c r="D10" s="25" t="s">
        <v>179</v>
      </c>
      <c r="E10" s="31" t="s">
        <v>27</v>
      </c>
      <c r="F10" s="4">
        <f>2+2+1</f>
        <v>5</v>
      </c>
      <c r="G10" s="4">
        <f>3+3+3</f>
        <v>9</v>
      </c>
      <c r="H10" s="4">
        <f>5+5+4</f>
        <v>14</v>
      </c>
      <c r="I10" s="83">
        <f t="shared" si="0"/>
        <v>28</v>
      </c>
      <c r="J10" s="53"/>
      <c r="K10" s="53"/>
      <c r="L10" s="53"/>
      <c r="M10" s="53"/>
      <c r="N10" s="53"/>
      <c r="O10" s="53"/>
    </row>
    <row r="11" spans="1:15" s="57" customFormat="1" ht="80.099999999999994" customHeight="1" x14ac:dyDescent="0.25">
      <c r="A11" s="4"/>
      <c r="B11" s="27" t="s">
        <v>31</v>
      </c>
      <c r="C11" s="26">
        <v>39730</v>
      </c>
      <c r="D11" s="25" t="s">
        <v>179</v>
      </c>
      <c r="E11" s="31" t="s">
        <v>27</v>
      </c>
      <c r="F11" s="4">
        <f>2+2</f>
        <v>4</v>
      </c>
      <c r="G11" s="4">
        <f>5+5</f>
        <v>10</v>
      </c>
      <c r="H11" s="4">
        <f>0.5+4+5</f>
        <v>9.5</v>
      </c>
      <c r="I11" s="83">
        <f t="shared" si="0"/>
        <v>23.5</v>
      </c>
      <c r="J11" s="18"/>
      <c r="K11" s="18"/>
      <c r="L11" s="18"/>
      <c r="M11" s="18"/>
      <c r="N11" s="18"/>
      <c r="O11" s="18"/>
    </row>
    <row r="12" spans="1:15" s="57" customFormat="1" ht="80.099999999999994" customHeight="1" x14ac:dyDescent="0.25">
      <c r="A12" s="4"/>
      <c r="B12" s="27" t="s">
        <v>178</v>
      </c>
      <c r="C12" s="26">
        <v>39611</v>
      </c>
      <c r="D12" s="25" t="s">
        <v>179</v>
      </c>
      <c r="E12" s="31" t="s">
        <v>27</v>
      </c>
      <c r="F12" s="4">
        <f t="shared" ref="F12:F17" si="1">2+1</f>
        <v>3</v>
      </c>
      <c r="G12" s="4">
        <f>2+2</f>
        <v>4</v>
      </c>
      <c r="H12" s="10">
        <f>0.5+5+5</f>
        <v>10.5</v>
      </c>
      <c r="I12" s="11">
        <f>SUM(F12:H12)</f>
        <v>17.5</v>
      </c>
      <c r="J12" s="18"/>
      <c r="K12" s="18"/>
      <c r="L12" s="18"/>
      <c r="M12" s="18"/>
      <c r="N12" s="18"/>
      <c r="O12" s="18"/>
    </row>
    <row r="13" spans="1:15" s="15" customFormat="1" ht="80.099999999999994" customHeight="1" x14ac:dyDescent="0.25">
      <c r="A13" s="4"/>
      <c r="B13" s="27" t="s">
        <v>172</v>
      </c>
      <c r="C13" s="48">
        <v>38833</v>
      </c>
      <c r="D13" s="27" t="s">
        <v>47</v>
      </c>
      <c r="E13" s="27" t="s">
        <v>69</v>
      </c>
      <c r="F13" s="4">
        <f t="shared" si="1"/>
        <v>3</v>
      </c>
      <c r="G13" s="4">
        <f>2+3</f>
        <v>5</v>
      </c>
      <c r="H13" s="4">
        <f>3+5</f>
        <v>8</v>
      </c>
      <c r="I13" s="83">
        <f>F13+G13+H13</f>
        <v>16</v>
      </c>
      <c r="J13" s="57"/>
      <c r="K13" s="57"/>
      <c r="L13" s="57"/>
      <c r="M13" s="57"/>
      <c r="N13" s="57"/>
      <c r="O13" s="57"/>
    </row>
    <row r="14" spans="1:15" s="18" customFormat="1" ht="78.599999999999994" customHeight="1" x14ac:dyDescent="0.25">
      <c r="A14" s="10"/>
      <c r="B14" s="27" t="s">
        <v>158</v>
      </c>
      <c r="C14" s="26">
        <v>39526</v>
      </c>
      <c r="D14" s="25" t="s">
        <v>47</v>
      </c>
      <c r="E14" s="31" t="s">
        <v>55</v>
      </c>
      <c r="F14" s="4">
        <f t="shared" si="1"/>
        <v>3</v>
      </c>
      <c r="G14" s="4">
        <f>2+2</f>
        <v>4</v>
      </c>
      <c r="H14" s="10">
        <f>5+2</f>
        <v>7</v>
      </c>
      <c r="I14" s="83">
        <f>F14+G14+H14</f>
        <v>14</v>
      </c>
      <c r="J14" s="53"/>
    </row>
    <row r="15" spans="1:15" s="18" customFormat="1" ht="78.599999999999994" customHeight="1" x14ac:dyDescent="0.25">
      <c r="A15" s="19"/>
      <c r="B15" s="45" t="s">
        <v>171</v>
      </c>
      <c r="C15" s="26">
        <v>39588</v>
      </c>
      <c r="D15" s="60" t="s">
        <v>47</v>
      </c>
      <c r="E15" s="60" t="s">
        <v>63</v>
      </c>
      <c r="F15" s="10">
        <f t="shared" si="1"/>
        <v>3</v>
      </c>
      <c r="G15" s="4">
        <f>1+2</f>
        <v>3</v>
      </c>
      <c r="H15" s="4">
        <f>4+4</f>
        <v>8</v>
      </c>
      <c r="I15" s="11">
        <f>SUM(F15:H15)</f>
        <v>14</v>
      </c>
    </row>
    <row r="16" spans="1:15" s="18" customFormat="1" ht="78.599999999999994" customHeight="1" x14ac:dyDescent="0.25">
      <c r="A16" s="4"/>
      <c r="B16" s="27" t="s">
        <v>173</v>
      </c>
      <c r="C16" s="48">
        <v>39144</v>
      </c>
      <c r="D16" s="25" t="s">
        <v>47</v>
      </c>
      <c r="E16" s="25" t="s">
        <v>63</v>
      </c>
      <c r="F16" s="4">
        <f t="shared" si="1"/>
        <v>3</v>
      </c>
      <c r="G16" s="4">
        <f>2+2</f>
        <v>4</v>
      </c>
      <c r="H16" s="4">
        <f>4+2.5</f>
        <v>6.5</v>
      </c>
      <c r="I16" s="83">
        <f t="shared" ref="I16:I33" si="2">F16+G16+H16</f>
        <v>13.5</v>
      </c>
    </row>
    <row r="17" spans="1:15" s="18" customFormat="1" ht="80.099999999999994" customHeight="1" x14ac:dyDescent="0.25">
      <c r="A17" s="4"/>
      <c r="B17" s="27" t="s">
        <v>219</v>
      </c>
      <c r="C17" s="48">
        <v>38826</v>
      </c>
      <c r="D17" s="39" t="s">
        <v>56</v>
      </c>
      <c r="E17" s="39" t="s">
        <v>253</v>
      </c>
      <c r="F17" s="4">
        <f t="shared" si="1"/>
        <v>3</v>
      </c>
      <c r="G17" s="4">
        <f>1+1</f>
        <v>2</v>
      </c>
      <c r="H17" s="4">
        <f>4+4</f>
        <v>8</v>
      </c>
      <c r="I17" s="83">
        <f t="shared" si="2"/>
        <v>13</v>
      </c>
    </row>
    <row r="18" spans="1:15" s="18" customFormat="1" ht="80.099999999999994" customHeight="1" x14ac:dyDescent="0.25">
      <c r="A18" s="4"/>
      <c r="B18" s="27" t="s">
        <v>70</v>
      </c>
      <c r="C18" s="48">
        <v>38755</v>
      </c>
      <c r="D18" s="38" t="s">
        <v>47</v>
      </c>
      <c r="E18" s="38" t="s">
        <v>63</v>
      </c>
      <c r="F18" s="4">
        <f>2</f>
        <v>2</v>
      </c>
      <c r="G18" s="4">
        <f>5</f>
        <v>5</v>
      </c>
      <c r="H18" s="4">
        <f>5+0.5+0.5</f>
        <v>6</v>
      </c>
      <c r="I18" s="83">
        <f t="shared" si="2"/>
        <v>13</v>
      </c>
    </row>
    <row r="19" spans="1:15" s="16" customFormat="1" ht="80.099999999999994" customHeight="1" x14ac:dyDescent="0.25">
      <c r="A19" s="72"/>
      <c r="B19" s="86" t="s">
        <v>34</v>
      </c>
      <c r="C19" s="87">
        <v>39452</v>
      </c>
      <c r="D19" s="86" t="s">
        <v>35</v>
      </c>
      <c r="E19" s="88" t="s">
        <v>36</v>
      </c>
      <c r="F19" s="98">
        <v>2</v>
      </c>
      <c r="G19" s="98">
        <v>5</v>
      </c>
      <c r="H19" s="98">
        <f>0.5+3</f>
        <v>3.5</v>
      </c>
      <c r="I19" s="83">
        <f t="shared" si="2"/>
        <v>10.5</v>
      </c>
    </row>
    <row r="20" spans="1:15" ht="80.099999999999994" customHeight="1" x14ac:dyDescent="0.25">
      <c r="A20" s="4"/>
      <c r="B20" s="27" t="s">
        <v>99</v>
      </c>
      <c r="C20" s="48">
        <v>38796</v>
      </c>
      <c r="D20" s="27" t="s">
        <v>47</v>
      </c>
      <c r="E20" s="27" t="s">
        <v>63</v>
      </c>
      <c r="F20" s="4">
        <f>1</f>
        <v>1</v>
      </c>
      <c r="G20" s="4">
        <f>5</f>
        <v>5</v>
      </c>
      <c r="H20" s="4">
        <f>0.5+0.5+3</f>
        <v>4</v>
      </c>
      <c r="I20" s="83">
        <f t="shared" si="2"/>
        <v>10</v>
      </c>
    </row>
    <row r="21" spans="1:15" s="53" customFormat="1" ht="80.099999999999994" customHeight="1" x14ac:dyDescent="0.25">
      <c r="A21" s="4"/>
      <c r="B21" s="27" t="s">
        <v>111</v>
      </c>
      <c r="C21" s="26">
        <v>39560</v>
      </c>
      <c r="D21" s="25" t="s">
        <v>47</v>
      </c>
      <c r="E21" s="31" t="s">
        <v>55</v>
      </c>
      <c r="F21" s="4">
        <f>2</f>
        <v>2</v>
      </c>
      <c r="G21" s="4">
        <f>2</f>
        <v>2</v>
      </c>
      <c r="H21" s="10">
        <f>5</f>
        <v>5</v>
      </c>
      <c r="I21" s="83">
        <f t="shared" si="2"/>
        <v>9</v>
      </c>
      <c r="J21" s="18"/>
      <c r="K21" s="18"/>
      <c r="L21" s="18"/>
      <c r="M21" s="18"/>
      <c r="N21" s="18"/>
      <c r="O21" s="18"/>
    </row>
    <row r="22" spans="1:15" s="18" customFormat="1" ht="80.099999999999994" customHeight="1" x14ac:dyDescent="0.25">
      <c r="A22" s="4"/>
      <c r="B22" s="27" t="s">
        <v>242</v>
      </c>
      <c r="C22" s="48">
        <v>39282</v>
      </c>
      <c r="D22" s="31" t="s">
        <v>62</v>
      </c>
      <c r="E22" s="31" t="s">
        <v>64</v>
      </c>
      <c r="F22" s="4">
        <f>2</f>
        <v>2</v>
      </c>
      <c r="G22" s="4">
        <f>2</f>
        <v>2</v>
      </c>
      <c r="H22" s="4">
        <f>4</f>
        <v>4</v>
      </c>
      <c r="I22" s="83">
        <f t="shared" si="2"/>
        <v>8</v>
      </c>
    </row>
    <row r="23" spans="1:15" s="18" customFormat="1" ht="80.099999999999994" customHeight="1" x14ac:dyDescent="0.25">
      <c r="A23" s="4"/>
      <c r="B23" s="27" t="s">
        <v>98</v>
      </c>
      <c r="C23" s="48">
        <v>38607</v>
      </c>
      <c r="D23" s="25" t="s">
        <v>179</v>
      </c>
      <c r="E23" s="25" t="s">
        <v>27</v>
      </c>
      <c r="F23" s="4">
        <f>2</f>
        <v>2</v>
      </c>
      <c r="G23" s="4">
        <f>2</f>
        <v>2</v>
      </c>
      <c r="H23" s="4">
        <f>3</f>
        <v>3</v>
      </c>
      <c r="I23" s="83">
        <f t="shared" si="2"/>
        <v>7</v>
      </c>
    </row>
    <row r="24" spans="1:15" s="18" customFormat="1" ht="80.099999999999994" customHeight="1" x14ac:dyDescent="0.25">
      <c r="A24" s="10"/>
      <c r="B24" s="27" t="s">
        <v>182</v>
      </c>
      <c r="C24" s="26">
        <v>39250</v>
      </c>
      <c r="D24" s="27" t="s">
        <v>179</v>
      </c>
      <c r="E24" s="27" t="s">
        <v>27</v>
      </c>
      <c r="F24" s="10">
        <v>2</v>
      </c>
      <c r="G24" s="10">
        <v>1</v>
      </c>
      <c r="H24" s="10">
        <v>4</v>
      </c>
      <c r="I24" s="83">
        <f t="shared" si="2"/>
        <v>7</v>
      </c>
    </row>
    <row r="25" spans="1:15" s="18" customFormat="1" ht="80.099999999999994" customHeight="1" x14ac:dyDescent="0.25">
      <c r="A25" s="10"/>
      <c r="B25" s="27" t="s">
        <v>157</v>
      </c>
      <c r="C25" s="26">
        <v>39338</v>
      </c>
      <c r="D25" s="55" t="s">
        <v>35</v>
      </c>
      <c r="E25" s="60" t="s">
        <v>36</v>
      </c>
      <c r="F25" s="4">
        <f>1</f>
        <v>1</v>
      </c>
      <c r="G25" s="4">
        <f>1</f>
        <v>1</v>
      </c>
      <c r="H25" s="10">
        <f>5</f>
        <v>5</v>
      </c>
      <c r="I25" s="83">
        <f t="shared" si="2"/>
        <v>7</v>
      </c>
    </row>
    <row r="26" spans="1:15" s="18" customFormat="1" ht="80.099999999999994" customHeight="1" x14ac:dyDescent="0.25">
      <c r="A26" s="10"/>
      <c r="B26" s="27" t="s">
        <v>291</v>
      </c>
      <c r="C26" s="48">
        <v>39181</v>
      </c>
      <c r="D26" s="27" t="s">
        <v>47</v>
      </c>
      <c r="E26" s="27" t="s">
        <v>63</v>
      </c>
      <c r="F26" s="4">
        <f>1</f>
        <v>1</v>
      </c>
      <c r="G26" s="4">
        <f>1</f>
        <v>1</v>
      </c>
      <c r="H26" s="4">
        <f>3</f>
        <v>3</v>
      </c>
      <c r="I26" s="83">
        <f t="shared" si="2"/>
        <v>5</v>
      </c>
    </row>
    <row r="27" spans="1:15" s="18" customFormat="1" ht="80.099999999999994" customHeight="1" x14ac:dyDescent="0.25">
      <c r="A27" s="4"/>
      <c r="B27" s="27" t="s">
        <v>181</v>
      </c>
      <c r="C27" s="48">
        <v>39029</v>
      </c>
      <c r="D27" s="25" t="s">
        <v>56</v>
      </c>
      <c r="E27" s="25" t="s">
        <v>253</v>
      </c>
      <c r="F27" s="4"/>
      <c r="G27" s="4"/>
      <c r="H27" s="4">
        <f>0.5</f>
        <v>0.5</v>
      </c>
      <c r="I27" s="83">
        <f t="shared" si="2"/>
        <v>0.5</v>
      </c>
      <c r="J27" s="57"/>
      <c r="K27" s="57"/>
      <c r="L27" s="57"/>
      <c r="M27" s="57"/>
      <c r="N27" s="57"/>
      <c r="O27" s="57"/>
    </row>
    <row r="28" spans="1:15" s="18" customFormat="1" ht="80.099999999999994" customHeight="1" x14ac:dyDescent="0.25">
      <c r="A28" s="4"/>
      <c r="B28" s="27" t="s">
        <v>220</v>
      </c>
      <c r="C28" s="48">
        <v>39556</v>
      </c>
      <c r="D28" s="27" t="s">
        <v>212</v>
      </c>
      <c r="E28" s="27" t="s">
        <v>221</v>
      </c>
      <c r="F28" s="4"/>
      <c r="G28" s="4"/>
      <c r="H28" s="4">
        <f>0.5</f>
        <v>0.5</v>
      </c>
      <c r="I28" s="83">
        <f t="shared" si="2"/>
        <v>0.5</v>
      </c>
    </row>
    <row r="29" spans="1:15" s="57" customFormat="1" ht="81" customHeight="1" x14ac:dyDescent="0.25">
      <c r="A29" s="4"/>
      <c r="B29" s="27" t="s">
        <v>243</v>
      </c>
      <c r="C29" s="48">
        <v>38681</v>
      </c>
      <c r="D29" s="27" t="s">
        <v>47</v>
      </c>
      <c r="E29" s="27" t="s">
        <v>63</v>
      </c>
      <c r="F29" s="4"/>
      <c r="G29" s="4"/>
      <c r="H29" s="4">
        <f>0.5</f>
        <v>0.5</v>
      </c>
      <c r="I29" s="82">
        <f t="shared" si="2"/>
        <v>0.5</v>
      </c>
      <c r="J29" s="18"/>
      <c r="K29" s="18"/>
      <c r="L29" s="18"/>
      <c r="M29" s="18"/>
      <c r="N29" s="18"/>
      <c r="O29" s="18"/>
    </row>
    <row r="30" spans="1:15" s="18" customFormat="1" ht="78.599999999999994" customHeight="1" x14ac:dyDescent="0.25">
      <c r="A30" s="4"/>
      <c r="B30" s="27" t="s">
        <v>292</v>
      </c>
      <c r="C30" s="48">
        <v>39063</v>
      </c>
      <c r="D30" s="27" t="s">
        <v>47</v>
      </c>
      <c r="E30" s="27" t="s">
        <v>63</v>
      </c>
      <c r="F30" s="4"/>
      <c r="G30" s="4"/>
      <c r="H30" s="4">
        <f>0.5</f>
        <v>0.5</v>
      </c>
      <c r="I30" s="82">
        <f t="shared" si="2"/>
        <v>0.5</v>
      </c>
    </row>
    <row r="31" spans="1:15" s="18" customFormat="1" ht="78.599999999999994" customHeight="1" x14ac:dyDescent="0.25">
      <c r="A31" s="4"/>
      <c r="B31" s="27" t="s">
        <v>96</v>
      </c>
      <c r="C31" s="26">
        <v>39427</v>
      </c>
      <c r="D31" s="25" t="s">
        <v>35</v>
      </c>
      <c r="E31" s="31" t="s">
        <v>36</v>
      </c>
      <c r="F31" s="4"/>
      <c r="G31" s="4"/>
      <c r="H31" s="10"/>
      <c r="I31" s="82">
        <f t="shared" si="2"/>
        <v>0</v>
      </c>
    </row>
    <row r="32" spans="1:15" s="18" customFormat="1" ht="78.599999999999994" customHeight="1" x14ac:dyDescent="0.25">
      <c r="A32" s="4"/>
      <c r="B32" s="25" t="s">
        <v>93</v>
      </c>
      <c r="C32" s="26">
        <v>39572</v>
      </c>
      <c r="D32" s="27" t="s">
        <v>47</v>
      </c>
      <c r="E32" s="45" t="s">
        <v>55</v>
      </c>
      <c r="F32" s="4"/>
      <c r="G32" s="4"/>
      <c r="H32" s="4"/>
      <c r="I32" s="82">
        <f t="shared" si="2"/>
        <v>0</v>
      </c>
    </row>
    <row r="33" spans="1:15" s="18" customFormat="1" ht="80.099999999999994" customHeight="1" x14ac:dyDescent="0.25">
      <c r="A33" s="4"/>
      <c r="B33" s="27" t="s">
        <v>128</v>
      </c>
      <c r="C33" s="48">
        <v>38631</v>
      </c>
      <c r="D33" s="25" t="s">
        <v>124</v>
      </c>
      <c r="E33" s="31" t="s">
        <v>129</v>
      </c>
      <c r="F33" s="4"/>
      <c r="G33" s="4"/>
      <c r="H33" s="4"/>
      <c r="I33" s="82">
        <f t="shared" si="2"/>
        <v>0</v>
      </c>
      <c r="J33" s="53"/>
      <c r="K33" s="57"/>
      <c r="L33" s="57"/>
      <c r="M33" s="57"/>
      <c r="N33" s="57"/>
      <c r="O33" s="57"/>
    </row>
    <row r="34" spans="1:15" s="18" customFormat="1" ht="78.599999999999994" customHeight="1" x14ac:dyDescent="0.25">
      <c r="A34" s="12"/>
      <c r="B34" s="23"/>
      <c r="C34" s="52"/>
      <c r="D34" s="23"/>
      <c r="E34" s="23"/>
      <c r="F34" s="12"/>
      <c r="G34" s="12"/>
      <c r="H34" s="12"/>
      <c r="I34" s="109"/>
    </row>
    <row r="35" spans="1:15" s="18" customFormat="1" ht="78.599999999999994" customHeight="1" x14ac:dyDescent="0.25">
      <c r="A35" s="12"/>
      <c r="B35" s="23"/>
      <c r="C35" s="52"/>
      <c r="D35" s="30"/>
      <c r="E35" s="40"/>
      <c r="F35" s="12"/>
      <c r="G35" s="12"/>
      <c r="H35" s="12"/>
      <c r="I35" s="109"/>
    </row>
    <row r="39" spans="1:15" s="16" customFormat="1" x14ac:dyDescent="0.25">
      <c r="A39" s="12"/>
      <c r="B39" s="23"/>
      <c r="C39" s="24"/>
      <c r="D39" s="30"/>
      <c r="E39" s="30"/>
      <c r="F39" s="12"/>
      <c r="G39" s="12"/>
      <c r="H39" s="12"/>
      <c r="I39" s="12"/>
    </row>
    <row r="40" spans="1:15" x14ac:dyDescent="0.25">
      <c r="J40" s="143" t="s">
        <v>4</v>
      </c>
      <c r="K40" s="143"/>
      <c r="L40" s="143"/>
      <c r="M40" s="143"/>
      <c r="N40" s="143"/>
      <c r="O40" s="143"/>
    </row>
    <row r="41" spans="1:15" x14ac:dyDescent="0.25">
      <c r="J41" s="144" t="s">
        <v>6</v>
      </c>
      <c r="K41" s="144"/>
      <c r="L41" s="144" t="s">
        <v>5</v>
      </c>
      <c r="M41" s="144"/>
      <c r="N41" s="144" t="s">
        <v>3</v>
      </c>
      <c r="O41" s="144"/>
    </row>
    <row r="42" spans="1:15" x14ac:dyDescent="0.25">
      <c r="J42" s="2" t="s">
        <v>20</v>
      </c>
      <c r="K42" s="5" t="s">
        <v>8</v>
      </c>
      <c r="L42" s="2" t="s">
        <v>16</v>
      </c>
      <c r="M42" s="5" t="s">
        <v>8</v>
      </c>
      <c r="N42" s="2" t="s">
        <v>7</v>
      </c>
      <c r="O42" s="5" t="s">
        <v>8</v>
      </c>
    </row>
    <row r="43" spans="1:15" ht="39.6" customHeight="1" x14ac:dyDescent="0.25">
      <c r="J43" s="3" t="s">
        <v>21</v>
      </c>
      <c r="K43" s="5" t="s">
        <v>10</v>
      </c>
      <c r="L43" s="2" t="s">
        <v>17</v>
      </c>
      <c r="M43" s="5" t="s">
        <v>12</v>
      </c>
      <c r="N43" s="2" t="s">
        <v>9</v>
      </c>
      <c r="O43" s="5" t="s">
        <v>10</v>
      </c>
    </row>
    <row r="44" spans="1:15" x14ac:dyDescent="0.25">
      <c r="J44" s="2" t="s">
        <v>22</v>
      </c>
      <c r="K44" s="5" t="s">
        <v>12</v>
      </c>
      <c r="L44" s="2" t="s">
        <v>18</v>
      </c>
      <c r="M44" s="5" t="s">
        <v>13</v>
      </c>
      <c r="N44" s="2" t="s">
        <v>11</v>
      </c>
      <c r="O44" s="5" t="s">
        <v>12</v>
      </c>
    </row>
    <row r="45" spans="1:15" x14ac:dyDescent="0.25">
      <c r="J45" s="2" t="s">
        <v>23</v>
      </c>
      <c r="K45" s="5" t="s">
        <v>13</v>
      </c>
      <c r="L45" s="2" t="s">
        <v>19</v>
      </c>
      <c r="M45" s="5" t="s">
        <v>14</v>
      </c>
      <c r="N45" s="2"/>
      <c r="O45" s="5"/>
    </row>
    <row r="46" spans="1:15" x14ac:dyDescent="0.25">
      <c r="J46" s="2" t="s">
        <v>24</v>
      </c>
      <c r="K46" s="5" t="s">
        <v>14</v>
      </c>
      <c r="L46" s="4"/>
      <c r="M46" s="6"/>
      <c r="N46" s="2" t="s">
        <v>15</v>
      </c>
      <c r="O46" s="5"/>
    </row>
    <row r="47" spans="1:15" x14ac:dyDescent="0.25">
      <c r="J47" s="2"/>
      <c r="K47" s="5"/>
      <c r="L47" s="4"/>
      <c r="M47" s="6"/>
      <c r="N47" s="2" t="s">
        <v>77</v>
      </c>
      <c r="O47" s="7" t="s">
        <v>76</v>
      </c>
    </row>
    <row r="48" spans="1:15" x14ac:dyDescent="0.25">
      <c r="J48" s="1"/>
      <c r="K48" s="1"/>
    </row>
    <row r="51" spans="10:15" x14ac:dyDescent="0.25">
      <c r="J51" s="4" t="s">
        <v>6</v>
      </c>
      <c r="K51" s="4" t="s">
        <v>5</v>
      </c>
      <c r="L51" s="4" t="s">
        <v>3</v>
      </c>
      <c r="M51" s="4"/>
      <c r="N51" s="4"/>
      <c r="O51" s="4"/>
    </row>
    <row r="52" spans="10:15" x14ac:dyDescent="0.25">
      <c r="J52" s="4" t="s">
        <v>246</v>
      </c>
      <c r="K52" s="4" t="s">
        <v>14</v>
      </c>
      <c r="L52" s="4" t="s">
        <v>247</v>
      </c>
      <c r="M52" s="4" t="s">
        <v>13</v>
      </c>
      <c r="N52" s="4" t="s">
        <v>7</v>
      </c>
      <c r="O52" s="4" t="s">
        <v>248</v>
      </c>
    </row>
    <row r="53" spans="10:15" x14ac:dyDescent="0.25">
      <c r="J53" s="4"/>
      <c r="K53" s="4"/>
      <c r="L53" s="4" t="s">
        <v>249</v>
      </c>
      <c r="M53" s="4" t="s">
        <v>80</v>
      </c>
      <c r="N53" s="4" t="s">
        <v>9</v>
      </c>
      <c r="O53" s="4" t="s">
        <v>13</v>
      </c>
    </row>
    <row r="54" spans="10:15" x14ac:dyDescent="0.25">
      <c r="J54" s="4"/>
      <c r="K54" s="4"/>
      <c r="L54" s="4"/>
      <c r="M54" s="4"/>
      <c r="N54" s="4" t="s">
        <v>11</v>
      </c>
      <c r="O54" s="4" t="s">
        <v>250</v>
      </c>
    </row>
    <row r="55" spans="10:15" x14ac:dyDescent="0.25">
      <c r="J55" s="4"/>
      <c r="K55" s="4"/>
      <c r="L55" s="4"/>
      <c r="M55" s="4"/>
      <c r="N55" s="4" t="s">
        <v>15</v>
      </c>
      <c r="O55" s="4">
        <v>0.5</v>
      </c>
    </row>
    <row r="56" spans="10:15" x14ac:dyDescent="0.25">
      <c r="J56" s="4"/>
      <c r="K56" s="4"/>
      <c r="L56" s="4"/>
      <c r="M56" s="4"/>
      <c r="N56" s="4"/>
      <c r="O56" s="4"/>
    </row>
  </sheetData>
  <autoFilter ref="A1:I29" xr:uid="{00000000-0009-0000-0000-000007000000}">
    <sortState ref="A2:I33">
      <sortCondition descending="1" ref="I1:I29"/>
    </sortState>
  </autoFilter>
  <sortState ref="A2:O33">
    <sortCondition descending="1" ref="I2:I33"/>
  </sortState>
  <mergeCells count="4">
    <mergeCell ref="J40:O40"/>
    <mergeCell ref="J41:K41"/>
    <mergeCell ref="L41:M41"/>
    <mergeCell ref="N41:O41"/>
  </mergeCells>
  <conditionalFormatting sqref="B27">
    <cfRule type="duplicateValues" dxfId="25" priority="31" stopIfTrue="1"/>
  </conditionalFormatting>
  <conditionalFormatting sqref="B4:B5">
    <cfRule type="duplicateValues" dxfId="24" priority="19" stopIfTrue="1"/>
  </conditionalFormatting>
  <conditionalFormatting sqref="B6">
    <cfRule type="duplicateValues" dxfId="23" priority="17" stopIfTrue="1"/>
  </conditionalFormatting>
  <conditionalFormatting sqref="B7">
    <cfRule type="duplicateValues" dxfId="22" priority="15" stopIfTrue="1"/>
  </conditionalFormatting>
  <conditionalFormatting sqref="B11">
    <cfRule type="duplicateValues" dxfId="21" priority="13" stopIfTrue="1"/>
  </conditionalFormatting>
  <conditionalFormatting sqref="B12">
    <cfRule type="duplicateValues" dxfId="20" priority="12" stopIfTrue="1"/>
  </conditionalFormatting>
  <conditionalFormatting sqref="B17">
    <cfRule type="duplicateValues" dxfId="19" priority="11" stopIfTrue="1"/>
  </conditionalFormatting>
  <conditionalFormatting sqref="B18">
    <cfRule type="duplicateValues" dxfId="18" priority="10" stopIfTrue="1"/>
  </conditionalFormatting>
  <conditionalFormatting sqref="B14">
    <cfRule type="duplicateValues" dxfId="17" priority="9" stopIfTrue="1"/>
  </conditionalFormatting>
  <conditionalFormatting sqref="B15">
    <cfRule type="duplicateValues" dxfId="16" priority="5" stopIfTrue="1"/>
  </conditionalFormatting>
  <conditionalFormatting sqref="B16">
    <cfRule type="duplicateValues" dxfId="15" priority="3" stopIfTrue="1"/>
  </conditionalFormatting>
  <conditionalFormatting sqref="B33">
    <cfRule type="duplicateValues" dxfId="14" priority="1" stopIfTrue="1"/>
  </conditionalFormatting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O39"/>
  <sheetViews>
    <sheetView zoomScale="80" zoomScaleNormal="80" workbookViewId="0">
      <selection activeCell="B4" sqref="B4"/>
    </sheetView>
  </sheetViews>
  <sheetFormatPr defaultColWidth="8.85546875" defaultRowHeight="15" x14ac:dyDescent="0.25"/>
  <cols>
    <col min="1" max="1" width="22.85546875" style="14" customWidth="1"/>
    <col min="2" max="2" width="24.42578125" style="24" customWidth="1"/>
    <col min="3" max="3" width="15.7109375" style="24" customWidth="1"/>
    <col min="4" max="4" width="11.42578125" style="24" customWidth="1"/>
    <col min="5" max="5" width="8.85546875" style="24"/>
    <col min="6" max="6" width="15.28515625" style="14" customWidth="1"/>
    <col min="7" max="7" width="10.5703125" style="14" customWidth="1"/>
    <col min="8" max="8" width="8.85546875" style="14"/>
    <col min="9" max="9" width="7.42578125" style="14" bestFit="1" customWidth="1"/>
    <col min="10" max="10" width="23.85546875" style="14" customWidth="1"/>
    <col min="11" max="13" width="8.85546875" style="14"/>
    <col min="14" max="14" width="11.42578125" style="14" customWidth="1"/>
    <col min="15" max="16384" width="8.85546875" style="14"/>
  </cols>
  <sheetData>
    <row r="1" spans="1:15" ht="42" customHeight="1" x14ac:dyDescent="0.25">
      <c r="A1" s="37" t="s">
        <v>26</v>
      </c>
      <c r="B1" s="20" t="s">
        <v>0</v>
      </c>
      <c r="C1" s="49" t="s">
        <v>78</v>
      </c>
      <c r="D1" s="64" t="s">
        <v>1</v>
      </c>
      <c r="E1" s="64" t="s">
        <v>2</v>
      </c>
      <c r="F1" s="49" t="s">
        <v>6</v>
      </c>
      <c r="G1" s="64" t="s">
        <v>5</v>
      </c>
      <c r="H1" s="64" t="s">
        <v>3</v>
      </c>
      <c r="I1" s="65" t="s">
        <v>145</v>
      </c>
      <c r="J1" s="24"/>
    </row>
    <row r="2" spans="1:15" s="70" customFormat="1" ht="87" customHeight="1" x14ac:dyDescent="0.25">
      <c r="A2" s="29"/>
      <c r="B2" s="65" t="s">
        <v>126</v>
      </c>
      <c r="C2" s="122">
        <v>39786</v>
      </c>
      <c r="D2" s="120" t="s">
        <v>179</v>
      </c>
      <c r="E2" s="120" t="s">
        <v>27</v>
      </c>
      <c r="F2" s="29">
        <f>2+1</f>
        <v>3</v>
      </c>
      <c r="G2" s="29">
        <f>2+2</f>
        <v>4</v>
      </c>
      <c r="H2" s="29">
        <f>5+5</f>
        <v>10</v>
      </c>
      <c r="I2" s="29">
        <f>F2+G2+H2</f>
        <v>17</v>
      </c>
      <c r="J2" s="18"/>
      <c r="K2" s="18"/>
      <c r="L2" s="18"/>
      <c r="M2" s="18"/>
      <c r="N2" s="18"/>
      <c r="O2" s="18"/>
    </row>
    <row r="3" spans="1:15" s="57" customFormat="1" ht="81" customHeight="1" x14ac:dyDescent="0.25">
      <c r="A3" s="4"/>
      <c r="B3" s="139" t="s">
        <v>264</v>
      </c>
      <c r="C3" s="123">
        <v>41296</v>
      </c>
      <c r="D3" s="139" t="s">
        <v>35</v>
      </c>
      <c r="E3" s="139" t="s">
        <v>36</v>
      </c>
      <c r="F3" s="29">
        <f>2+1</f>
        <v>3</v>
      </c>
      <c r="G3" s="29">
        <f>1+1</f>
        <v>2</v>
      </c>
      <c r="H3" s="29">
        <f>5+5</f>
        <v>10</v>
      </c>
      <c r="I3" s="29">
        <f>F3+G3+H3</f>
        <v>15</v>
      </c>
      <c r="J3" s="70"/>
      <c r="K3" s="70"/>
      <c r="L3" s="70"/>
      <c r="M3" s="70"/>
      <c r="N3" s="70"/>
      <c r="O3" s="70"/>
    </row>
    <row r="4" spans="1:15" s="18" customFormat="1" ht="78.599999999999994" customHeight="1" x14ac:dyDescent="0.25">
      <c r="A4" s="4"/>
      <c r="B4" s="65" t="s">
        <v>217</v>
      </c>
      <c r="C4" s="122">
        <v>39875</v>
      </c>
      <c r="D4" s="140" t="s">
        <v>47</v>
      </c>
      <c r="E4" s="49" t="s">
        <v>218</v>
      </c>
      <c r="F4" s="29">
        <f>2</f>
        <v>2</v>
      </c>
      <c r="G4" s="29">
        <f>1</f>
        <v>1</v>
      </c>
      <c r="H4" s="29">
        <f>5</f>
        <v>5</v>
      </c>
      <c r="I4" s="29">
        <f>F4+G4+H4</f>
        <v>8</v>
      </c>
    </row>
    <row r="5" spans="1:15" ht="30" customHeight="1" x14ac:dyDescent="0.25">
      <c r="A5" s="12"/>
      <c r="B5" s="30"/>
      <c r="C5" s="30"/>
      <c r="D5" s="30"/>
      <c r="E5" s="30"/>
      <c r="F5" s="12"/>
      <c r="G5" s="12"/>
      <c r="H5" s="12"/>
      <c r="I5" s="12"/>
    </row>
    <row r="6" spans="1:15" ht="20.45" customHeight="1" x14ac:dyDescent="0.25">
      <c r="A6" s="12"/>
      <c r="B6" s="30"/>
      <c r="C6" s="30"/>
      <c r="D6" s="30"/>
      <c r="E6" s="30"/>
      <c r="F6" s="12"/>
      <c r="G6" s="12"/>
      <c r="H6" s="12"/>
      <c r="I6" s="12"/>
      <c r="J6" s="143" t="s">
        <v>4</v>
      </c>
      <c r="K6" s="143"/>
      <c r="L6" s="143"/>
      <c r="M6" s="143"/>
      <c r="N6" s="143"/>
      <c r="O6" s="143"/>
    </row>
    <row r="7" spans="1:15" ht="30.95" customHeight="1" x14ac:dyDescent="0.25">
      <c r="A7" s="12"/>
      <c r="B7" s="23"/>
      <c r="C7" s="23"/>
      <c r="D7" s="30"/>
      <c r="E7" s="30"/>
      <c r="F7" s="12"/>
      <c r="G7" s="12"/>
      <c r="H7" s="12"/>
      <c r="I7" s="12"/>
      <c r="J7" s="144" t="s">
        <v>6</v>
      </c>
      <c r="K7" s="144"/>
      <c r="L7" s="144" t="s">
        <v>5</v>
      </c>
      <c r="M7" s="144"/>
      <c r="N7" s="144" t="s">
        <v>3</v>
      </c>
      <c r="O7" s="144"/>
    </row>
    <row r="8" spans="1:15" ht="20.45" customHeight="1" x14ac:dyDescent="0.25">
      <c r="A8" s="12"/>
      <c r="B8" s="30"/>
      <c r="C8" s="30"/>
      <c r="D8" s="30"/>
      <c r="E8" s="30"/>
      <c r="F8" s="12"/>
      <c r="G8" s="12"/>
      <c r="H8" s="12"/>
      <c r="I8" s="12"/>
      <c r="J8" s="2" t="s">
        <v>20</v>
      </c>
      <c r="K8" s="5" t="s">
        <v>8</v>
      </c>
      <c r="L8" s="2" t="s">
        <v>16</v>
      </c>
      <c r="M8" s="5" t="s">
        <v>8</v>
      </c>
      <c r="N8" s="2" t="s">
        <v>7</v>
      </c>
      <c r="O8" s="5" t="s">
        <v>8</v>
      </c>
    </row>
    <row r="9" spans="1:15" ht="51.6" customHeight="1" x14ac:dyDescent="0.25">
      <c r="A9" s="12"/>
      <c r="B9" s="30"/>
      <c r="C9" s="30"/>
      <c r="D9" s="30"/>
      <c r="E9" s="30"/>
      <c r="F9" s="12"/>
      <c r="G9" s="12"/>
      <c r="H9" s="12"/>
      <c r="I9" s="12"/>
      <c r="J9" s="3" t="s">
        <v>21</v>
      </c>
      <c r="K9" s="5" t="s">
        <v>10</v>
      </c>
      <c r="L9" s="2" t="s">
        <v>17</v>
      </c>
      <c r="M9" s="5" t="s">
        <v>12</v>
      </c>
      <c r="N9" s="2" t="s">
        <v>9</v>
      </c>
      <c r="O9" s="5" t="s">
        <v>10</v>
      </c>
    </row>
    <row r="10" spans="1:15" ht="21" customHeight="1" x14ac:dyDescent="0.25">
      <c r="A10" s="12"/>
      <c r="B10" s="23"/>
      <c r="C10" s="23"/>
      <c r="D10" s="30"/>
      <c r="E10" s="30"/>
      <c r="F10" s="12"/>
      <c r="G10" s="12"/>
      <c r="H10" s="12"/>
      <c r="I10" s="12"/>
      <c r="J10" s="2" t="s">
        <v>22</v>
      </c>
      <c r="K10" s="5" t="s">
        <v>12</v>
      </c>
      <c r="L10" s="2" t="s">
        <v>18</v>
      </c>
      <c r="M10" s="5" t="s">
        <v>13</v>
      </c>
      <c r="N10" s="2" t="s">
        <v>11</v>
      </c>
      <c r="O10" s="5" t="s">
        <v>12</v>
      </c>
    </row>
    <row r="11" spans="1:15" ht="23.45" customHeight="1" x14ac:dyDescent="0.25">
      <c r="A11" s="12"/>
      <c r="B11" s="23"/>
      <c r="C11" s="23"/>
      <c r="D11" s="30"/>
      <c r="E11" s="30"/>
      <c r="F11" s="12"/>
      <c r="G11" s="12"/>
      <c r="H11" s="12"/>
      <c r="I11" s="12"/>
      <c r="J11" s="2" t="s">
        <v>23</v>
      </c>
      <c r="K11" s="5" t="s">
        <v>13</v>
      </c>
      <c r="L11" s="2" t="s">
        <v>19</v>
      </c>
      <c r="M11" s="5" t="s">
        <v>14</v>
      </c>
      <c r="N11" s="2" t="s">
        <v>15</v>
      </c>
      <c r="O11" s="5"/>
    </row>
    <row r="12" spans="1:15" ht="21" customHeight="1" x14ac:dyDescent="0.25">
      <c r="A12" s="12"/>
      <c r="B12" s="30"/>
      <c r="C12" s="30"/>
      <c r="D12" s="30"/>
      <c r="E12" s="30"/>
      <c r="F12" s="12"/>
      <c r="G12" s="12"/>
      <c r="H12" s="12"/>
      <c r="I12" s="12"/>
      <c r="J12" s="2" t="s">
        <v>24</v>
      </c>
      <c r="K12" s="5" t="s">
        <v>14</v>
      </c>
      <c r="L12" s="4"/>
      <c r="M12" s="6"/>
      <c r="N12" s="2" t="s">
        <v>77</v>
      </c>
      <c r="O12" s="7" t="s">
        <v>76</v>
      </c>
    </row>
    <row r="13" spans="1:15" ht="14.1" customHeight="1" x14ac:dyDescent="0.25">
      <c r="A13" s="12"/>
      <c r="B13" s="30"/>
      <c r="C13" s="30"/>
      <c r="D13" s="30"/>
      <c r="E13" s="30"/>
      <c r="F13" s="12"/>
      <c r="G13" s="12"/>
      <c r="H13" s="12"/>
      <c r="I13" s="12"/>
      <c r="J13" s="2"/>
      <c r="K13" s="5"/>
      <c r="L13" s="4"/>
      <c r="M13" s="6"/>
      <c r="N13" s="2"/>
      <c r="O13" s="7"/>
    </row>
    <row r="14" spans="1:15" ht="81" customHeight="1" x14ac:dyDescent="0.25">
      <c r="A14" s="12"/>
      <c r="B14" s="23"/>
      <c r="C14" s="23"/>
      <c r="D14" s="30"/>
      <c r="E14" s="30"/>
      <c r="F14" s="12"/>
      <c r="G14" s="12"/>
      <c r="H14" s="12"/>
      <c r="I14" s="12"/>
    </row>
    <row r="15" spans="1:15" ht="29.25" customHeight="1" x14ac:dyDescent="0.25">
      <c r="A15" s="12"/>
      <c r="B15" s="23"/>
      <c r="C15" s="23"/>
      <c r="D15" s="30"/>
      <c r="E15" s="30"/>
      <c r="F15" s="12"/>
      <c r="G15" s="12"/>
      <c r="H15" s="12"/>
      <c r="I15" s="12"/>
      <c r="J15" s="4" t="s">
        <v>6</v>
      </c>
      <c r="K15" s="4" t="s">
        <v>5</v>
      </c>
      <c r="L15" s="4" t="s">
        <v>3</v>
      </c>
      <c r="M15" s="4"/>
      <c r="N15" s="4"/>
      <c r="O15" s="4"/>
    </row>
    <row r="16" spans="1:15" ht="28.5" customHeight="1" x14ac:dyDescent="0.25">
      <c r="A16" s="12"/>
      <c r="B16" s="23"/>
      <c r="C16" s="23"/>
      <c r="D16" s="30"/>
      <c r="E16" s="30"/>
      <c r="F16" s="12"/>
      <c r="G16" s="12"/>
      <c r="H16" s="12"/>
      <c r="I16" s="12"/>
      <c r="J16" s="4" t="s">
        <v>246</v>
      </c>
      <c r="K16" s="4" t="s">
        <v>14</v>
      </c>
      <c r="L16" s="4" t="s">
        <v>247</v>
      </c>
      <c r="M16" s="4" t="s">
        <v>13</v>
      </c>
      <c r="N16" s="4" t="s">
        <v>7</v>
      </c>
      <c r="O16" s="4" t="s">
        <v>248</v>
      </c>
    </row>
    <row r="17" spans="1:15" ht="27" customHeight="1" x14ac:dyDescent="0.25">
      <c r="A17" s="12"/>
      <c r="B17" s="30"/>
      <c r="C17" s="30"/>
      <c r="D17" s="30"/>
      <c r="E17" s="30"/>
      <c r="F17" s="12"/>
      <c r="G17" s="12"/>
      <c r="H17" s="12"/>
      <c r="I17" s="12"/>
      <c r="J17" s="4"/>
      <c r="K17" s="4"/>
      <c r="L17" s="4" t="s">
        <v>249</v>
      </c>
      <c r="M17" s="4" t="s">
        <v>80</v>
      </c>
      <c r="N17" s="4" t="s">
        <v>9</v>
      </c>
      <c r="O17" s="4" t="s">
        <v>13</v>
      </c>
    </row>
    <row r="18" spans="1:15" ht="37.5" customHeight="1" x14ac:dyDescent="0.25">
      <c r="A18" s="12"/>
      <c r="B18" s="23"/>
      <c r="C18" s="23"/>
      <c r="D18" s="30"/>
      <c r="E18" s="30"/>
      <c r="F18" s="12"/>
      <c r="G18" s="12"/>
      <c r="H18" s="12"/>
      <c r="I18" s="12"/>
      <c r="J18" s="4"/>
      <c r="K18" s="4"/>
      <c r="L18" s="4"/>
      <c r="M18" s="4"/>
      <c r="N18" s="4" t="s">
        <v>11</v>
      </c>
      <c r="O18" s="4" t="s">
        <v>250</v>
      </c>
    </row>
    <row r="19" spans="1:15" ht="28.5" customHeight="1" x14ac:dyDescent="0.25">
      <c r="A19" s="12"/>
      <c r="B19" s="23"/>
      <c r="C19" s="23"/>
      <c r="D19" s="30"/>
      <c r="E19" s="30"/>
      <c r="F19" s="12"/>
      <c r="G19" s="12"/>
      <c r="H19" s="12"/>
      <c r="I19" s="12"/>
      <c r="J19" s="4"/>
      <c r="K19" s="4"/>
      <c r="L19" s="4"/>
      <c r="M19" s="4"/>
      <c r="N19" s="4" t="s">
        <v>15</v>
      </c>
      <c r="O19" s="4">
        <v>0.5</v>
      </c>
    </row>
    <row r="20" spans="1:15" ht="81" customHeight="1" x14ac:dyDescent="0.25">
      <c r="A20" s="12"/>
      <c r="B20" s="30"/>
      <c r="C20" s="30"/>
      <c r="D20" s="30"/>
      <c r="E20" s="30"/>
      <c r="F20" s="12"/>
      <c r="G20" s="12"/>
      <c r="H20" s="12"/>
      <c r="I20" s="12"/>
      <c r="J20" s="4"/>
      <c r="K20" s="4"/>
      <c r="L20" s="4"/>
      <c r="M20" s="4"/>
      <c r="N20" s="4"/>
      <c r="O20" s="4"/>
    </row>
    <row r="21" spans="1:15" x14ac:dyDescent="0.25">
      <c r="A21" s="12"/>
      <c r="B21" s="23"/>
      <c r="C21" s="23"/>
      <c r="D21" s="30"/>
      <c r="E21" s="30"/>
      <c r="F21" s="12"/>
      <c r="G21" s="12"/>
      <c r="H21" s="12"/>
      <c r="I21" s="12"/>
    </row>
    <row r="22" spans="1:15" x14ac:dyDescent="0.25">
      <c r="A22" s="12"/>
      <c r="B22" s="23"/>
      <c r="C22" s="23"/>
      <c r="D22" s="30"/>
      <c r="E22" s="30"/>
      <c r="F22" s="12"/>
      <c r="G22" s="12"/>
      <c r="H22" s="12"/>
      <c r="I22" s="12"/>
    </row>
    <row r="23" spans="1:15" x14ac:dyDescent="0.25">
      <c r="A23" s="12"/>
      <c r="B23" s="23"/>
      <c r="C23" s="23"/>
      <c r="D23" s="23"/>
      <c r="E23" s="30"/>
      <c r="F23" s="12"/>
      <c r="G23" s="12"/>
      <c r="H23" s="12"/>
      <c r="I23" s="12"/>
      <c r="J23" s="12"/>
      <c r="K23" s="12"/>
      <c r="L23" s="12"/>
      <c r="M23" s="12"/>
      <c r="N23" s="12"/>
      <c r="O23" s="12"/>
    </row>
    <row r="24" spans="1:15" x14ac:dyDescent="0.25">
      <c r="A24" s="12"/>
      <c r="B24" s="23"/>
      <c r="C24" s="23"/>
      <c r="D24" s="23"/>
      <c r="E24" s="30"/>
      <c r="F24" s="12"/>
      <c r="G24" s="12"/>
      <c r="H24" s="12"/>
      <c r="I24" s="12"/>
      <c r="J24" s="12"/>
      <c r="K24" s="12"/>
      <c r="L24" s="12"/>
      <c r="M24" s="12"/>
      <c r="N24" s="12"/>
      <c r="O24" s="12"/>
    </row>
    <row r="25" spans="1:15" x14ac:dyDescent="0.25">
      <c r="A25" s="12"/>
      <c r="B25" s="23"/>
      <c r="C25" s="23"/>
      <c r="D25" s="23"/>
      <c r="E25" s="30"/>
      <c r="F25" s="12"/>
      <c r="G25" s="12"/>
      <c r="H25" s="12"/>
      <c r="I25" s="12"/>
      <c r="J25" s="12"/>
      <c r="K25" s="12"/>
      <c r="L25" s="12"/>
      <c r="M25" s="12"/>
      <c r="N25" s="12"/>
      <c r="O25" s="12"/>
    </row>
    <row r="26" spans="1:15" x14ac:dyDescent="0.25">
      <c r="A26" s="12"/>
      <c r="B26" s="23"/>
      <c r="C26" s="23"/>
      <c r="D26" s="23"/>
      <c r="E26" s="30"/>
      <c r="F26" s="12"/>
      <c r="G26" s="12"/>
      <c r="H26" s="12"/>
      <c r="I26" s="12"/>
      <c r="J26" s="12"/>
      <c r="K26" s="12"/>
      <c r="L26" s="12"/>
      <c r="M26" s="12"/>
      <c r="N26" s="12"/>
      <c r="O26" s="12"/>
    </row>
    <row r="27" spans="1:15" x14ac:dyDescent="0.25">
      <c r="I27" s="12"/>
      <c r="J27" s="141"/>
      <c r="K27" s="141"/>
      <c r="L27" s="141"/>
      <c r="M27" s="141"/>
      <c r="N27" s="141"/>
      <c r="O27" s="141"/>
    </row>
    <row r="28" spans="1:15" x14ac:dyDescent="0.25">
      <c r="I28" s="12"/>
      <c r="J28" s="142"/>
      <c r="K28" s="142"/>
      <c r="L28" s="142"/>
      <c r="M28" s="142"/>
      <c r="N28" s="142"/>
      <c r="O28" s="142"/>
    </row>
    <row r="29" spans="1:15" x14ac:dyDescent="0.25">
      <c r="I29" s="12"/>
      <c r="J29" s="41"/>
      <c r="K29" s="42"/>
      <c r="L29" s="41"/>
      <c r="M29" s="42"/>
      <c r="N29" s="41"/>
      <c r="O29" s="42"/>
    </row>
    <row r="30" spans="1:15" ht="39.6" customHeight="1" x14ac:dyDescent="0.25">
      <c r="I30" s="12"/>
      <c r="J30" s="46"/>
      <c r="K30" s="42"/>
      <c r="L30" s="41"/>
      <c r="M30" s="42"/>
      <c r="N30" s="41"/>
      <c r="O30" s="42"/>
    </row>
    <row r="31" spans="1:15" x14ac:dyDescent="0.25">
      <c r="I31" s="12"/>
      <c r="J31" s="41"/>
      <c r="K31" s="42"/>
      <c r="L31" s="41"/>
      <c r="M31" s="42"/>
      <c r="N31" s="41"/>
      <c r="O31" s="42"/>
    </row>
    <row r="32" spans="1:15" x14ac:dyDescent="0.25">
      <c r="I32" s="12"/>
      <c r="J32" s="41"/>
      <c r="K32" s="42"/>
      <c r="L32" s="41"/>
      <c r="M32" s="42"/>
      <c r="N32" s="41"/>
      <c r="O32" s="42"/>
    </row>
    <row r="33" spans="9:15" x14ac:dyDescent="0.25">
      <c r="I33" s="12"/>
      <c r="J33" s="41"/>
      <c r="K33" s="42"/>
      <c r="L33" s="12"/>
      <c r="M33" s="43"/>
      <c r="N33" s="41"/>
      <c r="O33" s="44"/>
    </row>
    <row r="34" spans="9:15" x14ac:dyDescent="0.25">
      <c r="I34" s="12"/>
      <c r="J34" s="41"/>
      <c r="K34" s="42"/>
      <c r="L34" s="12"/>
      <c r="M34" s="43"/>
      <c r="N34" s="41"/>
      <c r="O34" s="44"/>
    </row>
    <row r="35" spans="9:15" x14ac:dyDescent="0.25">
      <c r="I35" s="12"/>
      <c r="J35" s="41"/>
      <c r="K35" s="12"/>
      <c r="L35" s="12"/>
      <c r="M35" s="12"/>
      <c r="N35" s="12"/>
      <c r="O35" s="12"/>
    </row>
    <row r="36" spans="9:15" x14ac:dyDescent="0.25">
      <c r="I36" s="12"/>
      <c r="J36" s="12"/>
      <c r="K36" s="12"/>
      <c r="L36" s="12"/>
      <c r="M36" s="12"/>
      <c r="N36" s="12"/>
      <c r="O36" s="12"/>
    </row>
    <row r="37" spans="9:15" x14ac:dyDescent="0.25">
      <c r="I37" s="12"/>
      <c r="J37" s="12"/>
      <c r="K37" s="12"/>
      <c r="L37" s="12"/>
      <c r="M37" s="12"/>
      <c r="N37" s="12"/>
      <c r="O37" s="12"/>
    </row>
    <row r="38" spans="9:15" x14ac:dyDescent="0.25">
      <c r="I38" s="12"/>
      <c r="J38" s="12"/>
      <c r="K38" s="12"/>
      <c r="L38" s="12"/>
      <c r="M38" s="12"/>
      <c r="N38" s="12"/>
      <c r="O38" s="12"/>
    </row>
    <row r="39" spans="9:15" x14ac:dyDescent="0.25">
      <c r="I39" s="12"/>
      <c r="J39" s="12"/>
      <c r="K39" s="12"/>
      <c r="L39" s="12"/>
      <c r="M39" s="12"/>
      <c r="N39" s="12"/>
      <c r="O39" s="12"/>
    </row>
  </sheetData>
  <autoFilter ref="A1:I4" xr:uid="{00000000-0009-0000-0000-000008000000}">
    <sortState ref="A2:I4">
      <sortCondition descending="1" ref="I1:I4"/>
    </sortState>
  </autoFilter>
  <sortState ref="A2:O4">
    <sortCondition descending="1" ref="I2:I4"/>
  </sortState>
  <mergeCells count="8">
    <mergeCell ref="J27:O27"/>
    <mergeCell ref="J28:K28"/>
    <mergeCell ref="L28:M28"/>
    <mergeCell ref="N28:O28"/>
    <mergeCell ref="J6:O6"/>
    <mergeCell ref="J7:K7"/>
    <mergeCell ref="L7:M7"/>
    <mergeCell ref="N7:O7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12</vt:i4>
      </vt:variant>
    </vt:vector>
  </HeadingPairs>
  <TitlesOfParts>
    <vt:vector size="12" baseType="lpstr">
      <vt:lpstr>инфо</vt:lpstr>
      <vt:lpstr>Masters 50-59</vt:lpstr>
      <vt:lpstr>Masters  40-49</vt:lpstr>
      <vt:lpstr>Senior Women 30-39</vt:lpstr>
      <vt:lpstr>Senior Men 30-49</vt:lpstr>
      <vt:lpstr>Senior Women 18-29</vt:lpstr>
      <vt:lpstr>Senior Men 18-29 </vt:lpstr>
      <vt:lpstr>Junior 15-17</vt:lpstr>
      <vt:lpstr>Novice Men 10-14 </vt:lpstr>
      <vt:lpstr>Novice 10-14</vt:lpstr>
      <vt:lpstr>Pre-Novice  Men</vt:lpstr>
      <vt:lpstr>Pre-Novice 5-9 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Алсер</dc:creator>
  <cp:lastModifiedBy>HP</cp:lastModifiedBy>
  <dcterms:created xsi:type="dcterms:W3CDTF">2021-02-14T17:01:19Z</dcterms:created>
  <dcterms:modified xsi:type="dcterms:W3CDTF">2023-12-30T00:58:10Z</dcterms:modified>
</cp:coreProperties>
</file>